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Default Extension="gif" ContentType="image/gif"/>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drawings/drawing1.xml" ContentType="application/vnd.openxmlformats-officedocument.drawing+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filterPrivacy="1" defaultThemeVersion="124226"/>
  <bookViews>
    <workbookView xWindow="-15" yWindow="-15" windowWidth="16815" windowHeight="12840" tabRatio="795" firstSheet="5" activeTab="5"/>
  </bookViews>
  <sheets>
    <sheet name="Начало" sheetId="3" r:id="rId1"/>
    <sheet name="Теория" sheetId="4" r:id="rId2"/>
    <sheet name="Малц" sheetId="16" r:id="rId3"/>
    <sheet name="Yassno Pivo" sheetId="5" r:id="rId4"/>
    <sheet name="Вайцен" sheetId="13" r:id="rId5"/>
    <sheet name="в8 Yassno Pivo" sheetId="22" r:id="rId6"/>
  </sheets>
  <definedNames>
    <definedName name="_xlnm.Print_Area" localSheetId="5">'в8 Yassno Pivo'!$B$33:$F$63</definedName>
    <definedName name="_xlnm.Print_Area" localSheetId="4">Вайцен!$B$1:$F$69</definedName>
  </definedNames>
  <calcPr calcId="144525"/>
</workbook>
</file>

<file path=xl/calcChain.xml><?xml version="1.0" encoding="utf-8"?>
<calcChain xmlns="http://schemas.openxmlformats.org/spreadsheetml/2006/main">
  <c r="F54" i="22" l="1"/>
  <c r="D35" i="22" l="1"/>
  <c r="E35" i="22"/>
  <c r="D14" i="22"/>
  <c r="G14" i="22" s="1"/>
  <c r="D13" i="22"/>
  <c r="G13" i="22" s="1"/>
  <c r="D12" i="22"/>
  <c r="F83" i="22"/>
  <c r="F82" i="22"/>
  <c r="F81" i="22"/>
  <c r="F78" i="22"/>
  <c r="F77" i="22"/>
  <c r="F74" i="22"/>
  <c r="F73" i="22"/>
  <c r="F69" i="22"/>
  <c r="F70" i="22" s="1"/>
  <c r="F52" i="22"/>
  <c r="C53" i="22"/>
  <c r="C52" i="22"/>
  <c r="C51" i="22"/>
  <c r="C49" i="22"/>
  <c r="F39" i="22"/>
  <c r="F38" i="22"/>
  <c r="F37" i="22"/>
  <c r="G26" i="22"/>
  <c r="E25" i="22"/>
  <c r="G25" i="22" s="1"/>
  <c r="G12" i="22"/>
  <c r="F5" i="22"/>
  <c r="E5" i="22"/>
  <c r="E56" i="3"/>
  <c r="G5" i="22" l="1"/>
  <c r="J5" i="22"/>
  <c r="D19" i="22"/>
  <c r="E22" i="22"/>
  <c r="G22" i="22" s="1"/>
  <c r="F35" i="22"/>
  <c r="D18" i="22"/>
  <c r="D51" i="22" s="1"/>
  <c r="F51" i="22"/>
  <c r="F53" i="22"/>
  <c r="F49" i="22"/>
  <c r="F80" i="22"/>
  <c r="G19" i="22"/>
  <c r="D52" i="22"/>
  <c r="D17" i="22"/>
  <c r="F56" i="3"/>
  <c r="D56" i="3"/>
  <c r="E24" i="22" l="1"/>
  <c r="G24" i="22" s="1"/>
  <c r="D57" i="3"/>
  <c r="G18" i="22"/>
  <c r="G17" i="22"/>
  <c r="D49" i="22"/>
  <c r="D8" i="22" l="1"/>
  <c r="E8" i="22" s="1"/>
  <c r="C86" i="4" l="1"/>
  <c r="C85" i="4" s="1"/>
  <c r="E4" i="13" l="1"/>
  <c r="F22" i="13" l="1"/>
  <c r="F37" i="13" l="1"/>
  <c r="F38" i="13"/>
  <c r="F36" i="13"/>
  <c r="E34" i="13"/>
  <c r="D34" i="13"/>
  <c r="H10" i="13" l="1"/>
  <c r="E5" i="13"/>
  <c r="H5" i="13" s="1"/>
  <c r="E7" i="13"/>
  <c r="H7" i="13" s="1"/>
  <c r="F61" i="13"/>
  <c r="H11" i="13"/>
  <c r="E6" i="13"/>
  <c r="L5" i="13"/>
  <c r="K5" i="13"/>
  <c r="F25" i="13" l="1"/>
  <c r="M5" i="13"/>
  <c r="N5" i="13" s="1"/>
  <c r="H4" i="13" l="1"/>
  <c r="J9" i="13" s="1"/>
  <c r="K9" i="13" s="1"/>
  <c r="M9" i="13" s="1"/>
  <c r="N9" i="13" s="1"/>
  <c r="F34" i="13" l="1"/>
  <c r="F41" i="3"/>
  <c r="D41" i="3" l="1"/>
</calcChain>
</file>

<file path=xl/comments1.xml><?xml version="1.0" encoding="utf-8"?>
<comments xmlns="http://schemas.openxmlformats.org/spreadsheetml/2006/main">
  <authors>
    <author>Author</author>
  </authors>
  <commentList>
    <comment ref="B85" authorId="0">
      <text>
        <r>
          <rPr>
            <sz val="9"/>
            <color indexed="81"/>
            <rFont val="Tahoma"/>
            <family val="2"/>
            <charset val="204"/>
          </rPr>
          <t xml:space="preserve">В чуждите форуми много се използва т.н. Brew house efficiency - ефективност в проценти - и там тя се движи в порядъка на 70-90% - това не е </t>
        </r>
        <r>
          <rPr>
            <b/>
            <sz val="9"/>
            <color indexed="81"/>
            <rFont val="Tahoma"/>
            <family val="2"/>
            <charset val="204"/>
          </rPr>
          <t>екстрактивност</t>
        </r>
        <r>
          <rPr>
            <sz val="9"/>
            <color indexed="81"/>
            <rFont val="Tahoma"/>
            <family val="2"/>
            <charset val="204"/>
          </rPr>
          <t>, а е отношението между вашата екстрактивност, спрямо теоретично възможната.
(за горния пример - при 60% екстрактивност и 78% теоретична за набора от малцове, който е ползван - brew house efficiency е 60/78 = 77% )</t>
        </r>
      </text>
    </comment>
  </commentList>
</comments>
</file>

<file path=xl/comments2.xml><?xml version="1.0" encoding="utf-8"?>
<comments xmlns="http://schemas.openxmlformats.org/spreadsheetml/2006/main">
  <authors>
    <author>Author</author>
  </authors>
  <commentList>
    <comment ref="G76" authorId="0">
      <text>
        <r>
          <rPr>
            <sz val="9"/>
            <color indexed="81"/>
            <rFont val="Tahoma"/>
            <family val="2"/>
            <charset val="204"/>
          </rPr>
          <t xml:space="preserve">- малца се накисва в 30гр вода за 3часа
- отцежда се водата, разбърква се на 30 мин
- загрява се на 70гр за 3 часа
- пече се на 75гр докато изсъхне
- пече се на 150гр за 2 часа
</t>
        </r>
      </text>
    </comment>
  </commentList>
</comments>
</file>

<file path=xl/comments3.xml><?xml version="1.0" encoding="utf-8"?>
<comments xmlns="http://schemas.openxmlformats.org/spreadsheetml/2006/main">
  <authors>
    <author>Author</author>
  </authors>
  <commentList>
    <comment ref="C34" authorId="0">
      <text>
        <r>
          <rPr>
            <sz val="9"/>
            <color indexed="81"/>
            <rFont val="Tahoma"/>
            <family val="2"/>
            <charset val="204"/>
          </rPr>
          <t>Старт загряване вода за промиване и озахаряване. Казани на стоики за да се мести котлона под тях. Мин разстояние до котлона имаче загрява бавно</t>
        </r>
      </text>
    </comment>
    <comment ref="C37" authorId="0">
      <text>
        <r>
          <rPr>
            <b/>
            <sz val="9"/>
            <color indexed="81"/>
            <rFont val="Tahoma"/>
            <family val="2"/>
            <charset val="204"/>
          </rPr>
          <t>покачване 1 °С на минута</t>
        </r>
      </text>
    </comment>
    <comment ref="C43" authorId="0">
      <text>
        <r>
          <rPr>
            <sz val="9"/>
            <color indexed="81"/>
            <rFont val="Tahoma"/>
            <family val="2"/>
            <charset val="204"/>
          </rPr>
          <t>В никакъв случай да не се отавя да засуши! Започва да прекъсва.
Започваш бавно да източваш от крана. Източваш докато започне да тече бистра течност. Това което си събрал до момента го връщаш отгоре в лаутер тюна като наливаш внимателно, че да не се разбутва слоя от зърно - леглото и започваш да събираш вече бистрата течност за варене. Поддържай нивото на течността в лаутер-а сравнително постоянно и не бързай много - крана притворен. Като изтече примерно половин литър сладка пивна мъст, добаво отгоре такова количество гореща вода (78-80°C) за промиване и пак внимателно, че да не се рабутва много леглото. Желателно е да НЕ остава без течност над леглото, защото то ще се уплътни и ще се сбие (компактира), а след това се прецежда по-трудно.
Събирай само бистра течност! Започне ли да тече мътна, я събирай във временен съд (примерно канче) и я връщай отново в лаутер тюна за прецеждане.
Можеш да промиваш с по-голямо количество вода, за да може накрая след варенето да остане желаното количество.</t>
        </r>
      </text>
    </comment>
    <comment ref="C44" authorId="0">
      <text>
        <r>
          <rPr>
            <sz val="9"/>
            <color indexed="81"/>
            <rFont val="Tahoma"/>
            <family val="2"/>
            <charset val="204"/>
          </rPr>
          <t>1. На колко гр. Плато (% захарност по Брикс - почти едно и също е) тръгва първата (сладка) пивна мъст (първите литри при прецеждането преди да е започнато промиването) - при нормални бири (около 10-12% екстракт) това е от порядъка на 18-19-20 % захарност (при озахаряване на около 1:3 зърно:вода).</t>
        </r>
      </text>
    </comment>
    <comment ref="C48" authorId="0">
      <text>
        <r>
          <rPr>
            <sz val="9"/>
            <color indexed="81"/>
            <rFont val="Tahoma"/>
            <family val="2"/>
            <charset val="204"/>
          </rPr>
          <t>2. Колко точно е захарността (екстракта) преди варенето (за масовия тип бири от т.1 - около 10-11%).</t>
        </r>
      </text>
    </comment>
    <comment ref="C60" authorId="0">
      <text>
        <r>
          <rPr>
            <sz val="9"/>
            <color indexed="81"/>
            <rFont val="Tahoma"/>
            <family val="2"/>
            <charset val="204"/>
          </rPr>
          <t>5. Каква е крайната плътност (екстракт, захарност) на бирата след края на първичната ферментация - силно зависи от типа дрожди, стила бира и много други фактори - засяване с дрожди, температура на ферментация, озахаряване на тяло или на алкохол и т.н. - За масовите ейлови бири от т.1 е около 3%, за лагери около 2%, а за силни и високоекстрактни бири може да е и около 6-7%.</t>
        </r>
        <r>
          <rPr>
            <b/>
            <sz val="9"/>
            <color indexed="81"/>
            <rFont val="Tahoma"/>
            <family val="2"/>
            <charset val="204"/>
          </rPr>
          <t xml:space="preserve">
</t>
        </r>
      </text>
    </comment>
    <comment ref="C61" authorId="0">
      <text>
        <r>
          <rPr>
            <sz val="9"/>
            <color indexed="81"/>
            <rFont val="Tahoma"/>
            <family val="2"/>
            <charset val="204"/>
          </rPr>
          <t>Потенциалният алкохол на младата бира се изчислява така :
Алкохол в обемни проценти = (начален екстракт в гр.Плато - краен екстракт в гр. Плато) * 0.52 
коефициентът 0.52 също варира и може да е и 0.54 в зависимост от типа дрожди.
Подобно равенство има и за мерки на захарността/екстракта в SG - Specific Gravity (специфична плътност).
Към изчисленото по-горе може да се добави и около 0.25% още заради допълнителната захар по време на бутилковата газировка ако се използва такава (а това е и най-често предпочитаният начин на газировка при начинаещите пивовари).</t>
        </r>
      </text>
    </comment>
    <comment ref="C62" authorId="0">
      <text>
        <r>
          <rPr>
            <sz val="9"/>
            <color indexed="81"/>
            <rFont val="Tahoma"/>
            <family val="2"/>
            <charset val="204"/>
          </rPr>
          <t>Първо, концентражията на йод в разтвора не трябва да бъде по малка от 10-12ppm.
Второ, при разтваряне на йод в неутрална вода (pH=7) примерно половината от активния молекулярем йод веднага се превръща в йодидни и йодатни йони, безвредни за бактериите. Затова ако разтворите ампула апречен йод в 25 литра вода, то се получва прекрасен деинфекциращ разтвор, способен да убие опасните за бирата живи организми. Така за относително пълно унищожение на живите организми (99,999%) в разтвор на йод с концентрация 14,6ppm за нужни 10 минути.
- не смесвайте йод с гореща вода, така вместо дезинфекциращ разтвор, много бързо ще получите безобиден разтвор на соли на йода, които в умерени дози са много полезни за здравето. Стайна температура или температура на чешмяната вода са напълно подходящи за нуждите на деизнфекцията.
- не добавяте йод в току що налята от водопровода вода, дайте й време да изпусне свободния остатъчен хлор, след това може да добавите йод.
- След дезинфекция с йоден разтвор не е нужно да изплаквате посудата.
- Йодът оцветява дезинфекциращия разтвор в жът цвят и по неговата интензивност, след малко опит, можете да определите неговата пригодност.
- Йодът оцветява пластмасите но това не е страшно, даже е удобно – частиците замърсявания на повърхността на ферментора ще имат по-интенцивен цвят и можете лесно да ги откриете и елиминирате като потенциално място на заразяване.
- Йодният разтвор е активен при киселинна до неутрална среда и бързо се неутрализира в силно алкална.</t>
        </r>
      </text>
    </comment>
  </commentList>
</comments>
</file>

<file path=xl/comments4.xml><?xml version="1.0" encoding="utf-8"?>
<comments xmlns="http://schemas.openxmlformats.org/spreadsheetml/2006/main">
  <authors>
    <author>Author</author>
  </authors>
  <commentList>
    <comment ref="C22" authorId="0">
      <text>
        <r>
          <rPr>
            <sz val="9"/>
            <color indexed="81"/>
            <rFont val="Tahoma"/>
            <family val="2"/>
            <charset val="204"/>
          </rPr>
          <t>идеалната температура за тези дрожди е 18-20 градуса и то от старта до края на ферментацията - ползвам ги много активно и смея да кажа, че резултатите са перфектни - дават много по-чист профил от нотингама (по мое мнение). силно флокулентни са и залепват в компактна маса на дъното - перфектни за бутилкова./quote]
При 19-20 градуса от 13 ми я свалиха на 3.2 и то с едно пакетче на 40 литра. Бистротата е повече от всяка друга, а за профила просто няма сравнение с нотингама..
http://forum.beer-bg.com/viewtopic.php?f=29&amp;t=3006</t>
        </r>
      </text>
    </comment>
    <comment ref="C35" authorId="0">
      <text>
        <r>
          <rPr>
            <sz val="9"/>
            <color indexed="81"/>
            <rFont val="Tahoma"/>
            <family val="2"/>
            <charset val="204"/>
          </rPr>
          <t>Старт загряване вода за промиване и озахаряване. Казани на стоики за да се мести котлона под тях. Мин разстояние до котлона имаче загрява бавно</t>
        </r>
      </text>
    </comment>
    <comment ref="C41" authorId="0">
      <text>
        <r>
          <rPr>
            <sz val="9"/>
            <color indexed="81"/>
            <rFont val="Tahoma"/>
            <family val="2"/>
            <charset val="204"/>
          </rPr>
          <t>По време на варката тази пяна отгоре впоследствие се накъсва и пада във вид на парцали. Затова и първият хмел не се слага преди да е паднала - защото ще увлече със себе си хмелните частици и те няма да отдадат горчивината си после.</t>
        </r>
      </text>
    </comment>
    <comment ref="C43" authorId="0">
      <text>
        <r>
          <rPr>
            <sz val="9"/>
            <color indexed="81"/>
            <rFont val="Tahoma"/>
            <family val="2"/>
            <charset val="204"/>
          </rPr>
          <t>1. На колко гр. Плато (% захарност по Брикс - почти едно и също е) тръгва първата (сладка) пивна мъст (първите литри при прецеждането преди да е започнато промиването) - при нормални бири (около 10-12% екстракт) това е от порядъка на 18-19-20 % захарност (при озахаряване на около 1:3 зърно:вода).</t>
        </r>
      </text>
    </comment>
    <comment ref="C45" authorId="0">
      <text>
        <r>
          <rPr>
            <sz val="9"/>
            <color indexed="81"/>
            <rFont val="Tahoma"/>
            <family val="2"/>
            <charset val="204"/>
          </rPr>
          <t>1. На колко гр. Плато (% захарност по Брикс - почти едно и също е) тръгва първата (сладка) пивна мъст (първите литри при прецеждането преди да е започнато промиването) - при нормални бири (около 10-12% екстракт) това е от порядъка на 18-19-20 % захарност (при озахаряване на около 1:3 зърно:вода).</t>
        </r>
      </text>
    </comment>
    <comment ref="C46" authorId="0">
      <text>
        <r>
          <rPr>
            <sz val="9"/>
            <color indexed="81"/>
            <rFont val="Tahoma"/>
            <family val="2"/>
            <charset val="204"/>
          </rPr>
          <t>2. Колко точно е захарността (екстракта) преди варенето (за масовия тип бири от т.1 - около 10-11%).</t>
        </r>
      </text>
    </comment>
    <comment ref="C48" authorId="0">
      <text>
        <r>
          <rPr>
            <sz val="9"/>
            <color indexed="81"/>
            <rFont val="Tahoma"/>
            <family val="2"/>
            <charset val="204"/>
          </rPr>
          <t>По време на варката тази пяна отгоре впоследствие се накъсва и пада във вид на парцали. Затова и първият хмел не се слага преди да е паднала - защото ще увлече със себе си хмелните частици и те няма да отдадат горчивината си после.</t>
        </r>
      </text>
    </comment>
    <comment ref="C61" authorId="0">
      <text>
        <r>
          <rPr>
            <sz val="9"/>
            <color indexed="81"/>
            <rFont val="Tahoma"/>
            <family val="2"/>
            <charset val="204"/>
          </rPr>
          <t>5. Каква е крайната плътност (екстракт, захарност) на бирата след края на първичната ферментация - силно зависи от типа дрожди, стила бира и много други фактори - засяване с дрожди, температура на ферментация, озахаряване на тяло или на алкохол и т.н. - За масовите ейлови бири от т.1 е около 3%, за лагери около 2%, а за силни и високоекстрактни бири може да е и около 6-7%.</t>
        </r>
        <r>
          <rPr>
            <b/>
            <sz val="9"/>
            <color indexed="81"/>
            <rFont val="Tahoma"/>
            <family val="2"/>
            <charset val="204"/>
          </rPr>
          <t xml:space="preserve">
</t>
        </r>
      </text>
    </comment>
    <comment ref="C62" authorId="0">
      <text>
        <r>
          <rPr>
            <sz val="9"/>
            <color indexed="81"/>
            <rFont val="Tahoma"/>
            <family val="2"/>
            <charset val="204"/>
          </rPr>
          <t>5. Каква е крайната плътност (екстракт, захарност) на бирата след края на първичната ферментация - силно зависи от типа дрожди, стила бира и много други фактори - засяване с дрожди, температура на ферментация, озахаряване на тяло или на алкохол и т.н. - За масовите ейлови бири от т.1 е около 3%, за лагери около 2%, а за силни и високоекстрактни бири може да е и около 6-7%.</t>
        </r>
      </text>
    </comment>
    <comment ref="C63" authorId="0">
      <text>
        <r>
          <rPr>
            <sz val="9"/>
            <color indexed="81"/>
            <rFont val="Tahoma"/>
            <family val="2"/>
            <charset val="204"/>
          </rPr>
          <t>Първо, концентражията на йод в разтвора не трябва да бъде по малка от 10-12ppm.
Второ, при разтваряне на йод в неутрална вода (pH=7) примерно половината от активния молекулярем йод веднага се превръща в йодидни и йодатни йони, безвредни за бактериите. Затова ако разтворите ампула апречен йод в 25 литра вода, то се получва прекрасен деинфекциращ разтвор, способен да убие опасните за бирата живи организми. Така за относително пълно унищожение на живите организми (99,999%) в разтвор на йод с концентрация 14,6ppm за нужни 10 минути.
- не смесвайте йод с гореща вода, така вместо дезинфекциращ разтвор, много бързо ще получите безобиден разтвор на соли на йода, които в умерени дози са много полезни за здравето. Стайна температура или температура на чешмяната вода са напълно подходящи за нуждите на деизнфекцията.
- не добавяте йод в току що налята от водопровода вода, дайте й време да изпусне свободния остатъчен хлор, след това може да добавите йод.
- След дезинфекция с йоден разтвор не е нужно да изплаквате посудата.
- Йодът оцветява дезинфекциращия разтвор в жът цвят и по неговата интензивност, след малко опит, можете да определите неговата пригодност.
- Йодът оцветява пластмасите но това не е страшно, даже е удобно – частиците замърсявания на повърхността на ферментора ще имат по-интенцивен цвят и можете лесно да ги откриете и елиминирате като потенциално място на заразяване.
- Йодният разтвор е активен при киселинна до неутрална среда и бързо се неутрализира в силно алкална.</t>
        </r>
      </text>
    </comment>
    <comment ref="F68" authorId="0">
      <text>
        <r>
          <rPr>
            <b/>
            <sz val="9"/>
            <color indexed="81"/>
            <rFont val="Tahoma"/>
            <family val="2"/>
            <charset val="204"/>
          </rPr>
          <t>За сега май 6гр/л е оптимално,
за да няма гашинг и да е добре газирана бирата</t>
        </r>
      </text>
    </comment>
    <comment ref="C73" authorId="0">
      <text>
        <r>
          <rPr>
            <sz val="9"/>
            <color indexed="81"/>
            <rFont val="Tahoma"/>
            <family val="2"/>
            <charset val="204"/>
          </rPr>
          <t>Алкохол в обемни проценти = (начален екстракт в гр.Плато - краен екстракт в гр. Плато) * 0.52 
коефициентът 0.52 също варира и може да е и 0.54 в зависимост от типа дрожди.
ABV=(OG-FG)*131   за SG</t>
        </r>
      </text>
    </comment>
    <comment ref="C78" authorId="0">
      <text>
        <r>
          <rPr>
            <b/>
            <sz val="9"/>
            <color indexed="81"/>
            <rFont val="Tahoma"/>
            <family val="2"/>
            <charset val="204"/>
          </rPr>
          <t>плътност на бирата след ферментацията по система SG</t>
        </r>
      </text>
    </comment>
    <comment ref="C80" authorId="0">
      <text>
        <r>
          <rPr>
            <sz val="9"/>
            <color indexed="81"/>
            <rFont val="Tahoma"/>
            <family val="2"/>
            <charset val="204"/>
          </rPr>
          <t>нормата е 60 - 70%
но не и над 80%
При сегашното мелене, с новата 3-валцова мелница - би следвало тоя процент за светли и леки бири (11-13%) да се движи около и над 65 за варки 15-20л. и над 70 за по-големи варки.</t>
        </r>
      </text>
    </comment>
    <comment ref="E89" authorId="0">
      <text>
        <r>
          <rPr>
            <b/>
            <sz val="9"/>
            <color indexed="81"/>
            <rFont val="Tahoma"/>
            <family val="2"/>
            <charset val="204"/>
          </rPr>
          <t>Плато = вадиш 1000 и остатъка делиш на 4.</t>
        </r>
      </text>
    </comment>
  </commentList>
</comments>
</file>

<file path=xl/sharedStrings.xml><?xml version="1.0" encoding="utf-8"?>
<sst xmlns="http://schemas.openxmlformats.org/spreadsheetml/2006/main" count="554" uniqueCount="503">
  <si>
    <t>Стартер</t>
  </si>
  <si>
    <t>Аз стартерите ги правя по един и същ начин винаги - някъде по средата на охлаждането си сипвам около 100 мл вода направо от чешмата, слагам 1-2 ч.л захар и разбърквам да се разтвори захарта. След това бухам дрождите вътре, като ги разбърквам за да се смесят с водата добре. Като приключи охладжането (~25*) слагам и малко мъст, но общо взето до тогава дрождите са започнали да се пенят от кеф заради захарта. Малко варки имам, че да давам статистика, но поне за сега не съм имал проблеми с ферментацията.</t>
  </si>
  <si>
    <r>
      <rPr>
        <sz val="7"/>
        <color theme="1"/>
        <rFont val="Times New Roman"/>
        <family val="1"/>
        <charset val="204"/>
      </rPr>
      <t xml:space="preserve"> </t>
    </r>
    <r>
      <rPr>
        <sz val="11"/>
        <color theme="1"/>
        <rFont val="Calibri"/>
        <family val="2"/>
        <charset val="204"/>
        <scheme val="minor"/>
      </rPr>
      <t>Книга: "Домашна бира ? - Това е лесно !"</t>
    </r>
  </si>
  <si>
    <t xml:space="preserve">Тенджера (казан) дълбока 30 на 30 см - 21л </t>
  </si>
  <si>
    <r>
      <rPr>
        <sz val="7"/>
        <color theme="1"/>
        <rFont val="Times New Roman"/>
        <family val="1"/>
        <charset val="204"/>
      </rPr>
      <t xml:space="preserve"> </t>
    </r>
    <r>
      <rPr>
        <sz val="11"/>
        <color theme="1"/>
        <rFont val="Calibri"/>
        <family val="2"/>
        <charset val="204"/>
        <scheme val="minor"/>
      </rPr>
      <t>Електронен термометър за храни</t>
    </r>
  </si>
  <si>
    <r>
      <rPr>
        <sz val="7"/>
        <color theme="1"/>
        <rFont val="Times New Roman"/>
        <family val="1"/>
        <charset val="204"/>
      </rPr>
      <t xml:space="preserve"> </t>
    </r>
    <r>
      <rPr>
        <sz val="11"/>
        <color theme="1"/>
        <rFont val="Calibri"/>
        <family val="2"/>
        <charset val="204"/>
        <scheme val="minor"/>
      </rPr>
      <t>Кофи 2бр х 4,50лв</t>
    </r>
  </si>
  <si>
    <t>Канелка ½</t>
  </si>
  <si>
    <t>Тръба с Al вложка, скоби, уплътнители</t>
  </si>
  <si>
    <t>Водоустойчиво лепило</t>
  </si>
  <si>
    <r>
      <rPr>
        <sz val="7"/>
        <color theme="1"/>
        <rFont val="Times New Roman"/>
        <family val="1"/>
        <charset val="204"/>
      </rPr>
      <t xml:space="preserve"> </t>
    </r>
    <r>
      <rPr>
        <sz val="11"/>
        <color theme="1"/>
        <rFont val="Calibri"/>
        <family val="2"/>
        <charset val="204"/>
        <scheme val="minor"/>
      </rPr>
      <t>Йодна тинктура</t>
    </r>
  </si>
  <si>
    <t>Капачки – 100 бр</t>
  </si>
  <si>
    <t>Затварачка</t>
  </si>
  <si>
    <t>Маркучю, фитинги скоби</t>
  </si>
  <si>
    <t>Бързовар</t>
  </si>
  <si>
    <t>Канелка за преливането</t>
  </si>
  <si>
    <t>Тензух</t>
  </si>
  <si>
    <t xml:space="preserve">
Това със захарта отдавна не съм го правил (ползвам пивна мъст от предишни варки от фризера), но все пак си мисля, че е по-удачен вариант от влагане на сухи дрожди директно във ферментатора. А температурната разлика винаги гледам да е минимална.
</t>
  </si>
  <si>
    <t>Дебелите бумаги препоръчват нещо около 7-8% да е стартерната плътност.
Например - препоръчва се внасяне на стартерната култура да става при минимална разлика в температурите на стартера и основната мъст. Препоръчва се тази разлика да не е над 10гр. Целзий.
Особено ако става дума за 10гр. надолу.
Вливането на топъл стартер в студена мъст може да доведе до флокулиране и падане в утайка на дрождите, вместо да започнат размножение. След това вече става проблемно вдигането им от дъното - разбъркване, стопляне, аериране и т.н.
Давам пресен пример - в неделя варнах едно американско пшенично, докато вървеше варката и после охлаждането и т.н. започнах стартер с около 40 гр. дрожди в 2-3л. мъст извадена от средата на прецеждането (8% Плато) с темп. около 25гр. която падаше постоянно до около 18 когато стартера вече се пенеше. Дрождите са Нотингам, а целта ми е да ги тествам в реални условия за нискотемпературна ферментация.
На следващия ден - вчера, при околна темп. около 12гр. извлякох бистрата пивна мъст от казана , която все още беше топла около 25гр. , но не я заквасих веднага, а първо добавих още два литра от нея в стартера и така неговата темп. се вдигна малко, а през времето за ново развитие главната пивна мъст се охлади до около 15-16гр.
Следобеда вече заквасих със стартера, като установих че температурите им са почти еднакви.
В момента ферментацията е в разгара си при темп. в бидона 15.5гр. при околна 12 !
Надявам се още малко да падне ферментационната температура и да завърши на 12гр. в края на седмицата.</t>
  </si>
  <si>
    <r>
      <t xml:space="preserve">охлажда се до 30 </t>
    </r>
    <r>
      <rPr>
        <sz val="11"/>
        <color theme="1"/>
        <rFont val="Calibri"/>
        <family val="2"/>
        <charset val="204"/>
      </rPr>
      <t>°</t>
    </r>
    <r>
      <rPr>
        <sz val="11"/>
        <color theme="1"/>
        <rFont val="Calibri"/>
        <family val="2"/>
        <scheme val="minor"/>
      </rPr>
      <t>С</t>
    </r>
  </si>
  <si>
    <t>В стерилен съд се кипва 8% захарен сироп или бирена мъст (от преди, във фризера)</t>
  </si>
  <si>
    <t>Колега, редовно заквасвам 40л. с 11 грама нотингам и винаги си е било ок</t>
  </si>
  <si>
    <t>Това дето си го направил не е стартер, а просто леко активиране на дрождите. За стартер трябва поне 8 часа да се размножат добре. Т.е. от това дето си направил полза има, но не и в брой клетки.
Тъй че затова ти е бавна ферментацията, защото имаш недозасяване.</t>
  </si>
  <si>
    <t>Инвестиция:</t>
  </si>
  <si>
    <t>Съставки:</t>
  </si>
  <si>
    <t>3,800 кг</t>
  </si>
  <si>
    <t>7,60 лв</t>
  </si>
  <si>
    <t>200 гр</t>
  </si>
  <si>
    <t>0,58 лв</t>
  </si>
  <si>
    <t>11 гр</t>
  </si>
  <si>
    <t>4,10 лв</t>
  </si>
  <si>
    <t>50 гр</t>
  </si>
  <si>
    <t>3,25 лв</t>
  </si>
  <si>
    <t>Изпълнение:</t>
  </si>
  <si>
    <t>Сакатлъци:</t>
  </si>
  <si>
    <t>За другия път:</t>
  </si>
  <si>
    <t>Хмел,  Английски Чалънджър Challenger</t>
  </si>
  <si>
    <t>Светъл малц, Pale Ale Malt  - Вайерман Германия</t>
  </si>
  <si>
    <t>Тъмен печен малц, CARAFA® Special Type 2, Вайерман</t>
  </si>
  <si>
    <t xml:space="preserve">Ейл дрожди, Nottingham Ale, насипни </t>
  </si>
  <si>
    <r>
      <t xml:space="preserve">Озахаряване около 30 мин на 65 </t>
    </r>
    <r>
      <rPr>
        <vertAlign val="superscript"/>
        <sz val="11"/>
        <color theme="1"/>
        <rFont val="Arial"/>
        <family val="2"/>
        <charset val="204"/>
      </rPr>
      <t>0</t>
    </r>
    <r>
      <rPr>
        <sz val="11"/>
        <color theme="1"/>
        <rFont val="Arial"/>
        <family val="2"/>
        <charset val="204"/>
      </rPr>
      <t>С</t>
    </r>
  </si>
  <si>
    <r>
      <t xml:space="preserve">Озахаряване ~ 45 мин на 70-75 </t>
    </r>
    <r>
      <rPr>
        <vertAlign val="superscript"/>
        <sz val="11"/>
        <color theme="1"/>
        <rFont val="Arial"/>
        <family val="2"/>
        <charset val="204"/>
      </rPr>
      <t>0</t>
    </r>
    <r>
      <rPr>
        <sz val="11"/>
        <color theme="1"/>
        <rFont val="Arial"/>
        <family val="2"/>
        <charset val="204"/>
      </rPr>
      <t>С</t>
    </r>
  </si>
  <si>
    <r>
      <t xml:space="preserve">Маш аут на 78 </t>
    </r>
    <r>
      <rPr>
        <vertAlign val="superscript"/>
        <sz val="11"/>
        <color theme="1"/>
        <rFont val="Arial"/>
        <family val="2"/>
        <charset val="204"/>
      </rPr>
      <t>0</t>
    </r>
    <r>
      <rPr>
        <sz val="11"/>
        <color theme="1"/>
        <rFont val="Arial"/>
        <family val="2"/>
        <charset val="204"/>
      </rPr>
      <t>С</t>
    </r>
  </si>
  <si>
    <r>
      <t xml:space="preserve">Промиване с вода 78 </t>
    </r>
    <r>
      <rPr>
        <vertAlign val="superscript"/>
        <sz val="11"/>
        <color theme="1"/>
        <rFont val="Arial"/>
        <family val="2"/>
        <charset val="204"/>
      </rPr>
      <t>0</t>
    </r>
    <r>
      <rPr>
        <sz val="11"/>
        <color theme="1"/>
        <rFont val="Arial"/>
        <family val="2"/>
        <charset val="204"/>
      </rPr>
      <t>С за около 20 мин</t>
    </r>
  </si>
  <si>
    <t>Мъчно варене за около час</t>
  </si>
  <si>
    <r>
      <t xml:space="preserve">Охлаждане до 20 </t>
    </r>
    <r>
      <rPr>
        <vertAlign val="superscript"/>
        <sz val="11"/>
        <color theme="1"/>
        <rFont val="Arial"/>
        <family val="2"/>
        <charset val="204"/>
      </rPr>
      <t>0</t>
    </r>
    <r>
      <rPr>
        <sz val="11"/>
        <color theme="1"/>
        <rFont val="Arial"/>
        <family val="2"/>
        <charset val="204"/>
      </rPr>
      <t>С за 20 мин</t>
    </r>
  </si>
  <si>
    <t>Слабо аериране (чрез клатене) и заквасване с хидратирани за 15 мин дрожди</t>
  </si>
  <si>
    <r>
      <t>Отлежа на 20</t>
    </r>
    <r>
      <rPr>
        <vertAlign val="superscript"/>
        <sz val="11"/>
        <color theme="1"/>
        <rFont val="Arial"/>
        <family val="2"/>
        <charset val="204"/>
      </rPr>
      <t xml:space="preserve">0 </t>
    </r>
    <r>
      <rPr>
        <sz val="11"/>
        <color theme="1"/>
        <rFont val="Arial"/>
        <family val="2"/>
        <charset val="204"/>
      </rPr>
      <t>С за 8 дни</t>
    </r>
  </si>
  <si>
    <t>Карбонизация съ захарен сироп: 1 ч.л (Великотърновска ~ 2,50гр)</t>
  </si>
  <si>
    <t>Оплесках температурите на озахаряване – много варираше, трудно я регулирах</t>
  </si>
  <si>
    <t>Термометъра май не е много точен.</t>
  </si>
  <si>
    <t>Много бавно завря – чак когато разделих в три съда едвам завря.</t>
  </si>
  <si>
    <t>То като загря, стана такава мъгла в кухнята, че всичко подгизна. МНОГО!</t>
  </si>
  <si>
    <t>Хигиената при охлаждането беше повъпрос – в мъзето, беше мъка</t>
  </si>
  <si>
    <r>
      <t>Цяла нощ (~6 часа) седя на ниска температура ~15</t>
    </r>
    <r>
      <rPr>
        <vertAlign val="superscript"/>
        <sz val="11"/>
        <color theme="1"/>
        <rFont val="Arial"/>
        <family val="2"/>
        <charset val="204"/>
      </rPr>
      <t>0</t>
    </r>
    <r>
      <rPr>
        <sz val="11"/>
        <color theme="1"/>
        <rFont val="Arial"/>
        <family val="2"/>
        <charset val="204"/>
      </rPr>
      <t>С</t>
    </r>
  </si>
  <si>
    <t>Да разуча таблиците за пресмятане на алкохолното съдържание</t>
  </si>
  <si>
    <t>Да разуча за друг термометър</t>
  </si>
  <si>
    <r>
      <rPr>
        <sz val="7"/>
        <color theme="1"/>
        <rFont val="Arial"/>
        <family val="2"/>
        <charset val="204"/>
      </rPr>
      <t xml:space="preserve"> </t>
    </r>
    <r>
      <rPr>
        <sz val="11"/>
        <color theme="1"/>
        <rFont val="Arial"/>
        <family val="2"/>
        <charset val="204"/>
      </rPr>
      <t>Да помисля за помпа за аквариум</t>
    </r>
  </si>
  <si>
    <t>Да помисля за автоматична бъркалка</t>
  </si>
  <si>
    <t>Да уплътня канелката на лаутертюна с шайба и лепило</t>
  </si>
  <si>
    <t>Да направя закопчаваща се изолация на тенджерата</t>
  </si>
  <si>
    <t>Да варя на газов котлон на балкона</t>
  </si>
  <si>
    <t>Да потърся друга капачка за ферментатора</t>
  </si>
  <si>
    <t>Да съобразя рецептата за 20л пивна мъст – 2,850 кг малц</t>
  </si>
  <si>
    <t>Да сложа тензух в лаутертюна, за да забавя промиването (под въпрос е)</t>
  </si>
  <si>
    <r>
      <rPr>
        <sz val="7"/>
        <color theme="1"/>
        <rFont val="Arial"/>
        <family val="2"/>
        <charset val="204"/>
      </rPr>
      <t xml:space="preserve"> </t>
    </r>
    <r>
      <rPr>
        <sz val="11"/>
        <color theme="1"/>
        <rFont val="Arial"/>
        <family val="2"/>
        <charset val="204"/>
      </rPr>
      <t>Да прецедя пивната мъст при пресипването във ферментатора</t>
    </r>
  </si>
  <si>
    <t>Варка 1</t>
  </si>
  <si>
    <t>Резултати:</t>
  </si>
  <si>
    <t xml:space="preserve"> ~ 13л тъмна бира</t>
  </si>
  <si>
    <t>остър вкус, който с времето отшумя почти напълно</t>
  </si>
  <si>
    <t>всички дето я пиха я одобриха</t>
  </si>
  <si>
    <t>за Светъл ейл - 20л</t>
  </si>
  <si>
    <t>И без воден клапан може, само един станиол от кухненско фолио и туй то.
Можеш да съдиш за ферментацията по пяната и по миризмата - нашъхваш си носа вътре и ако те накара да се дръпнеш веднага - значи има отделяне на ЦО2.
Индикатор за края на ферментацията е падането на екстракта - слезе ли до 3% за ейлове от около 11-12 начален - значи е готово.
Колкото е по-висок началният екстракт, толкова и по-висок краен може да се очаква. Например за Барли уайн с над 22% начален - крайният е около 6-7.
За лагерни бири може да се очаква малко по-малък краен - 2.5 от 12 примерно, но пак зависи и от дрождите и от начина на озахаряване.
Относно първия опит на всеки начинаещ бих посъветвал да не се правят паузи, а едно просто еднотемпературно озахаряване на около 65 гр. и маш-аут на 77-78 гр. И да се прави първи опит с най-прост светъл малц и дрожди с голям толеранс в температурата - Нотингам или S33.
Имаше случаи на хора желаещи да започнат пивоваренето с лагер - колкото съм успял съм ги разубедил. Лагерното пиво си има тънкости и не е за човек, който няма и една бира зад гърба си. Но рано или късно всеки стига и до него.
Напред, и наздраве.
(Цветът на бирата може да се оцени най-добре в чашата. Във всеки друг етап е различен - озахаряване, промиване, варене, ферментация, в малка или в голяма бутилка, зелена или кафява и т.н.)+</t>
  </si>
  <si>
    <t>капачки</t>
  </si>
  <si>
    <t>дезинфекция</t>
  </si>
  <si>
    <t>мелене</t>
  </si>
  <si>
    <t>По-малко караарома, повече карапилс и всичко ще е 6+ :)
Карапилса подобрява много пяната - задържане, залепване по стъклото.
Текстурата на пяната (да прилича на дунапрен) зависи от отлежаването.
Ще видиш че образците по нова година няма да ти се сторят слабо газирани точно заради по-доброто разтваряне на въглеродния двуокис при отлежаването.</t>
  </si>
  <si>
    <t>Торба за гравитачно прецеждане 10л</t>
  </si>
  <si>
    <t>Казан 100л</t>
  </si>
  <si>
    <t>Котлон 9kW</t>
  </si>
  <si>
    <t>Фуния</t>
  </si>
  <si>
    <t>Винтил за газ,  маркуч</t>
  </si>
  <si>
    <t>Хмел - затворен плътно и на тъмно и студено. По възможност вакуумиран. Може и във фризер.
Дрожди - затворени плътно без влага и в хладилник, но не и фризер. С всеки месец съхранение им пада по малко броя живи клетки, но един лек стартер и всичко е наред.
И аз съм правил бира с дрожди от повече година след срока на годност и то в отворено пакетче в хладилник. Бях го затворил с кламер.
Ирландския мъх - няма някакви особени изисквания, стига да няма влага. Има го в различни видове - към днешна дата в електронния магазин е във вид на оригиналното водорасло, наречено ирландски мъх. Даже мирише на риба :)
Прилага се в доза около 5гр. за 20л. вряща бирена мъст.
Преди беше в два други вида - извлечен карагенан във вид на бял прах или на дребни като пясък частици. В този вид се прилага в още по-малка доза - грам на 100л.
Дрождева суспензия не може да се съхранява дълго, но все пак до месец в хладилник няма проблем. За по-големите фенове има вариант да се смеси 50/50 с глицерин и да се замрази във фризер, но със сигурност после ще трябва да се прави стартер и да се определя брой витални клетки на мл. суспензия, за да се определи количеството за заквасване.</t>
  </si>
  <si>
    <t>В brewersfiend.com има калкулатор за дрожди - можеш да избереш източник - суспензия.
Според мен не намалявай количеството, даже го увеличи.
Стартер само със захар без никакъв малцов екстракт не увеличава броя клетки ! (за справка - braukaiser, обаче в момента сайта му е нещо неработещ)</t>
  </si>
  <si>
    <t>И още - колкото повече хмел за аромат слагаш - толкова по-добре се цеди ! А с хмел на листа - още по-добре.
(За да няма много белтъци - може да се прави незадължителната протеинова пауза, но все пак трябва да се мисли и за пяната - прекаленото разграждане на белтъците води до слаба и с лошо задържане пяна)</t>
  </si>
  <si>
    <t>Yassno Pivo:  Darck ale</t>
  </si>
  <si>
    <t>MAGNUM - Немски горчив хмел</t>
  </si>
  <si>
    <t xml:space="preserve"> каси</t>
  </si>
  <si>
    <t xml:space="preserve"> бутилки</t>
  </si>
  <si>
    <t>SAAZ  хмел Жатец</t>
  </si>
  <si>
    <t>цена</t>
  </si>
  <si>
    <t>кг</t>
  </si>
  <si>
    <t>доставка на материали</t>
  </si>
  <si>
    <t>бутилката</t>
  </si>
  <si>
    <t>за продан</t>
  </si>
  <si>
    <t>инвестиция</t>
  </si>
  <si>
    <t>йодна проба - без никаква промяна в цвета</t>
  </si>
  <si>
    <t xml:space="preserve">
(Понятието brewhouse efficiency е друго - това е практическата екстрактивност рзделена на теоретичната и се движи от 80 до 95 %)
Ако беше изпарил по-малко вода щеше да имаш - 9.4л. на 12% екстракт (при търсени 10л.) - което си е съвсем добре.</t>
  </si>
  <si>
    <t>Прецездане и изливане във ферментатора - трябва да е поне 3/4 пълен</t>
  </si>
  <si>
    <t>филтър за вода</t>
  </si>
  <si>
    <t>газ 1/2 бутилка</t>
  </si>
  <si>
    <t>Включване на нагревателя, запечатване</t>
  </si>
  <si>
    <t>Заквасване с вода от бунара?</t>
  </si>
  <si>
    <t>На чучура се поставя отвътре марля и тогава започва пълненето</t>
  </si>
  <si>
    <t>Каква е крайната плътност след края на първичната ферментация</t>
  </si>
  <si>
    <r>
      <rPr>
        <b/>
        <sz val="11"/>
        <color theme="1"/>
        <rFont val="Calibri"/>
        <family val="2"/>
        <charset val="204"/>
        <scheme val="minor"/>
      </rPr>
      <t>Eкстрактивност</t>
    </r>
    <r>
      <rPr>
        <sz val="11"/>
        <color theme="1"/>
        <rFont val="Calibri"/>
        <family val="2"/>
        <charset val="204"/>
        <scheme val="minor"/>
      </rPr>
      <t xml:space="preserve">
8л с 16% са около 8*0.16=1.28кг. малцов екстракт.
При 2кг. малц и извлечен от него 1.28 кг. екстракт имаш практическа екстрактивност 1.28/2=64% което е точно в златната среда на домашното пивоварене. Като сложим факторите - първа варка, малък обем и т.н. - може да се каже, че си даже перфектен.
Аз съм достигал до малко над 72% практическа екстрактивност, но след много бавно прецеждане, след дълго варене и най-вече след изцеждане на всякакви утайки до дупка. Теоретичната екстрактивност е различна за всеки малц и се движи от 78 до 82%, но се доближават до нея само в големите инсталация, където се мели с 6 валцови мелници, ползва се специален филтър-преса (майш филтър), процесите са оптимизирани до дупка и всичко се следи с компютър, водата се подготвя предварително до последната молекула едва ли не - йонообменни смоли, специални добавки и т.н.
Според мен практическа екстрактивност на домашен пивовар над 75% не е възможна, но кой знае ...
(Понятието brewhouse efficiency е друго - това е практическата екстрактивност рзделена на теоретичната и се движи от 80 до 95 %)
Ако беше изпарил по-малко вода щеше да имаш - 9.4л. на 12% екстракт (при търсени 10л.) - което си е съвсем добре.
Сега си следи ферментацията и се радвай на "песента" на водния клапан. И не се кахъри когато той замлъкне след няколко дена, а може и след ден.
Изчакай да замлъкне съвсем (да речем 7-8 дена след заквасването) и изнеси на студено за ден два, или направо бутилирай с добавка на 7гр. захар на литър (56 грама общо), дръж на стайна темп за седмица, после - седмица на студ и я почвай. А като се увериш че първата е добре, покани няколко приятели да се похвалиш и я изпийте с кеф.
Малц има ...
Ще се вари пак.</t>
    </r>
  </si>
  <si>
    <t xml:space="preserve">Реална екстрактивност в проценти = (Процент Плато * литри пивна мъст във фермантора) / кг. </t>
  </si>
  <si>
    <t>Пример :
Изкарали сме 20л. пивна мъст с 12% Плато екстракт от 4.2кг. малц.
екстрактивност = 12*20/4.2 = 57%
Малко е, но е в границите на приемливото за домашен пивовар.
Или : 
Изкарали сме 25л. пивна мъст с 11.2% екстракт от същите 4.2кг. малц :
екстрактивност в проценти = 11.2 * 25 / 4.2 = 66.7%
В този случай имаме по-добра екстрактивност, макар и с повече вода и по-голямо разреждане (11.2% вместо 12%, но 25 - вместо 20л.)
Тъй че на въпроса - защо ми е малко екстракта - по-добре да се провери дали екстрактивността е в рамките на 60-70% и ако е там - проблем няма, просто е използвана повечко вода и се е разредила пивната мъст, но няма загуба на екстракт.
Само да не получи някой екстрактивност над 80% , че няма да му повярвам</t>
  </si>
  <si>
    <t>Колко е захарността преди варенето</t>
  </si>
  <si>
    <t>Изчисляване: Алк. в об % = (нач. екстракт - краен екстракт) * 0,52</t>
  </si>
  <si>
    <t>Бутилиране</t>
  </si>
  <si>
    <t>Газиращият елемент се сипва във ферментатора, (разграфен по литри) разбърквам  и изчаквам 15 мин да се успокои.</t>
  </si>
  <si>
    <r>
      <t xml:space="preserve">Тиха ферментация </t>
    </r>
    <r>
      <rPr>
        <sz val="11"/>
        <color theme="1"/>
        <rFont val="Calibri"/>
        <family val="2"/>
        <charset val="204"/>
        <scheme val="minor"/>
      </rPr>
      <t xml:space="preserve">(бутилкова доферментация) 15-20 </t>
    </r>
    <r>
      <rPr>
        <sz val="11"/>
        <color theme="1"/>
        <rFont val="Calibri"/>
        <family val="2"/>
        <charset val="204"/>
      </rPr>
      <t>°</t>
    </r>
    <r>
      <rPr>
        <sz val="12.65"/>
        <color theme="1"/>
        <rFont val="Calibri"/>
        <family val="2"/>
        <charset val="204"/>
      </rPr>
      <t>С</t>
    </r>
  </si>
  <si>
    <t>1д</t>
  </si>
  <si>
    <t>Сипва се по стената на шишето да не се пени</t>
  </si>
  <si>
    <t>За по-добро избистряне се прави двустепенна ферментация :
1. една седмица в първия ферментор, после се откалява (прехвърля се бистрото над утайката) в друг ферментор
2. още една седмица във втория - където почти няма признаци на ферментация, бирата пуска една тънка бяла утайка - това са дрождите.
3. Пълни се в бутилки и стандартно се добавя захар под някаква форма, но сега вече имаме много малко дрождеви клетки и за някои дрожди е почти невъзможно да газират бирата (Safale S04 са такива), та може да се наложи да се добавят няколко прашинки дрожди от друг тип (Safbrew S 33) koito da gazirat.
Този похват е удобен ако ще се прави принудителна газировка в кег чрез бутилката CO2 на разливната инсталация.
Така в кега няма ферментация и съответно утайка, бирата е бистра почти като филтрираната.
Методът крие и много рискове за заразяване !
Аз веднъж си развалих един амбър така - на първата седмица беше перфектен, после в другия бидон вкисна.
И оттогава - на ден 7-ми бутилирам. Мътна немътна - по-добре да е здрава.</t>
  </si>
  <si>
    <t xml:space="preserve">
И още един аспект на практическото пивоварене, който също научих от собствен горчив опит :
Варете шибаната пивна мъст яко !
Не видите ли да бълбука и да прави ключ - нищо не сте сварили.
Колкото и да ви се струва невероятно именно недостатъчно силното врене разваля след това бирите.
Причината е в недоброто коагулиране на белтъците.
(За което има и още едно подпомагащо средство - карагенана или ирландския мъх)
Недобре коагулиралите белтъци после остават разтворени в бирата и започват да я вкисват.
Първата седмица е добра, на втората вече се усеща киселина, а след третата не се пие.
На последната си варка си изолирах казана с минерална вата така както го правя когато в него дестилирам алкохол и варката беше изключително бурна.
Засега резултатната бира не проявява признаци на вкисване.</t>
  </si>
  <si>
    <t>Дезинфекция на шишетата</t>
  </si>
  <si>
    <t>Количество мъст за карбонизация</t>
  </si>
  <si>
    <t>Измерена захарност на отделената мъст в % P</t>
  </si>
  <si>
    <t>Еквивалент на кристална захар в грамове за литър мъст</t>
  </si>
  <si>
    <t>Количество ферментирала пивна мъст за карбонизация в литри</t>
  </si>
  <si>
    <t>Желано количество захар за литър,в грамове</t>
  </si>
  <si>
    <t>Необходимо количество неферментирала мъст в литри</t>
  </si>
  <si>
    <t>Приходи</t>
  </si>
  <si>
    <t>Мартин Попов</t>
  </si>
  <si>
    <t>име</t>
  </si>
  <si>
    <t>-</t>
  </si>
  <si>
    <r>
      <rPr>
        <b/>
        <sz val="14"/>
        <color theme="1"/>
        <rFont val="Calibri"/>
        <family val="2"/>
        <charset val="204"/>
        <scheme val="minor"/>
      </rPr>
      <t>БИРОДНЕВНИК</t>
    </r>
    <r>
      <rPr>
        <sz val="11"/>
        <color theme="1"/>
        <rFont val="Calibri"/>
        <family val="2"/>
        <scheme val="minor"/>
      </rPr>
      <t xml:space="preserve">
Та реших да се пробвам и аз в пивоварството. Отзивите за домашната бира са добри, пък и чух, че 20л бира излизат 4лв. Еми не са 4лв, но все пак излиза около 0,45 лв за биричка (0,5л), кето си е супер, а мерак за това си имам от одавна :)
</t>
    </r>
  </si>
  <si>
    <t xml:space="preserve">Нагревател за рибки Aqua El </t>
  </si>
  <si>
    <t>Нагревател за рибки Интер ексзотик груп</t>
  </si>
  <si>
    <t>Кофи 58л, 3бр</t>
  </si>
  <si>
    <t>Колена фитинги</t>
  </si>
  <si>
    <t>Охладител</t>
  </si>
  <si>
    <t>Поставяне на мрежа за покриване на леглото от малц с маркер за нивото на водата, водата да е поне 5 см над леглото. Водата за промивне се подава с помпа от пералня</t>
  </si>
  <si>
    <t>Охлаждане до 23 гр с вода от бунара??</t>
  </si>
  <si>
    <r>
      <t xml:space="preserve">Колко е  </t>
    </r>
    <r>
      <rPr>
        <b/>
        <sz val="11"/>
        <color theme="1"/>
        <rFont val="Calibri"/>
        <family val="2"/>
        <charset val="204"/>
        <scheme val="minor"/>
      </rPr>
      <t>начална плътност</t>
    </r>
    <r>
      <rPr>
        <sz val="11"/>
        <color theme="1"/>
        <rFont val="Calibri"/>
        <family val="2"/>
        <charset val="204"/>
        <scheme val="minor"/>
      </rPr>
      <t xml:space="preserve"> след охлаждане и преди заквасване</t>
    </r>
  </si>
  <si>
    <t>Размесване на 50 °С</t>
  </si>
  <si>
    <t>Главно озахаряване: 62 °С и плавно вдигане до 67 °С</t>
  </si>
  <si>
    <t>Колко гр. е сладката пивна мъст, първите л. при прецеждането</t>
  </si>
  <si>
    <t>Промитата мъст тече директно в казана, като задъни, започва подгряването</t>
  </si>
  <si>
    <t>Варене и охмеляване</t>
  </si>
  <si>
    <t>1гр/л</t>
  </si>
  <si>
    <t xml:space="preserve">15 мин </t>
  </si>
  <si>
    <t>Pale Ale Malt (Светъл малц) - Best Malt- Германия</t>
  </si>
  <si>
    <t>печ. на бр</t>
  </si>
  <si>
    <t>малц</t>
  </si>
  <si>
    <t>мъст</t>
  </si>
  <si>
    <t>бира</t>
  </si>
  <si>
    <t>нетна печ.</t>
  </si>
  <si>
    <t>озахар.</t>
  </si>
  <si>
    <t>промив.</t>
  </si>
  <si>
    <t>общо</t>
  </si>
  <si>
    <t>1.</t>
  </si>
  <si>
    <t>2.</t>
  </si>
  <si>
    <t>3.</t>
  </si>
  <si>
    <t>4.</t>
  </si>
  <si>
    <t>На отлежаване се поддават добре само силни бири - високо екстрактни, високо хмелни. Подразбира се и че ще са и високо алкохолни.
Вижте срока на отлежаване за барли уайн и имперските стаути.
Причината е проста - по време на отлежаването се подобряват някои вкусови характеристики, но се влошава аромата на хмела, горчивината също спада заради процеси на редукция на алфа горчивите киселини.
За окислителните процеси да не говорим - и малкото кислород в бутилката рано или късно влиза в тях.
За мен всеки стил бира си има оптимален период на отлежаване.
Най-кратък е за вайцените - клони към 0 :)
Следват леки ейлове, после по-тежките.
Лагерите заради по-бавните процеси в тях може да се сторят подходящи за отлежаване, но не са. Единствено Октоберфест и Мерцен отлежават по 6м. по простата причина че както е видно от имената - се правят през март, а се пият на Октоберфеста. (През лятото не се е правела бира заради високите температури)
Е, силните и тъмни лагери биха били склонни да отлежават до не повече от година, но масовият лагер си губи от аромата и свежестта определено.
Някъде из нета бях чел за направен експеримент от известен домашен пивовар и любител с две много силни бири - да ги задържи с по още една година и резултатът беше лош.
Появяват се шери-аромати и вкусове (окисление), хмелът избледнява като усещане и във вкуса и в аромата и т.н.
Аз също съм имал забравени бутилки на по над година в мазето. Или правеха гашинг, или не - но в общия случай не са били по-добри от преди забравянето.
В момента има барли уайн от септември, което още не е бутилирано - стои си в една туба 10л. от мин.вода. Само от време на време изпускам по малко налягане.
Тепърва ще го бутилирам и газирам бутилково.
После ще видим кога ще се пие.</t>
  </si>
  <si>
    <t xml:space="preserve">Карапилса е направен за да внесе малко карамелен и малцов тон в светлите бири. Всяка по-тъмна бира няма нужда от него, защото тя си съдържа така или иначе друг карамелен малц.
Пяната е другото което подобрява карапилса, но за вайцени не е нужен, там добрата пяна се дължи на пшеничния малц и няма какво повече да й се подобрява.
За дункел вайцен според мен освен пилс + пшеница трябва малко карамюних и малко карафа. </t>
  </si>
  <si>
    <t>А между другото се срещат рецепти с магнум, защото той няма специфичен аромат, а и се ползва предимно за вгорчаване в началото на варенето.
Важното е този, който консумира продукта да е доволен. В случая Раджев казва, че му е по вкуса. :)
Виж ако е за конкурс, то тогава е добре да се вписва максимално в рамките на изискванията.</t>
  </si>
  <si>
    <t>Вайс</t>
  </si>
  <si>
    <t>Аз си направих експеримент в последната лагерна бира да ползвам отворен пакет Цитра за горчив , а за ароматичен - Сладек.
И както очаквах - сега след края на ферментацията и лагеруването - Цитрата изобщо не се усеща.
Има един тарикатлък - как да се оползотворява и горчивината и аромата на хмеловете :
Правиш примерно последователни варки през една седмица :
1. В края на бурната ферментация слагаш в торбичка тензух порция ароматен хмел и така му се извлича аромата (сухо охмеляване).
2. След бутилирането торбичката с ползвания за сухо хмел се замразява или веднага се влага в следваща варка като горчива порция. Там пък й се оползотворяват алфа-киселините, а липсата на аромат не е фатална, понеже заради дългото врене той така или иначе се губи.
Този похват го прилагат всички Крафт-пивовари хем да пестят хмел, хем да им е ароматна бирата.
Много удачни за това са американските хмелове, защото за хем силно горчиви, хем силно ароматни.
Но не всеки стил позволява сухо охмеляване, американските стилове предимно са дащни в това отношение.</t>
  </si>
  <si>
    <t>Освен това трябва да се изчака да се утаят "парцалите" - товаса коагулиралите белтъци от които искаме да се оттървем. Всеки бърза да прецеди и да се оттърве, но греши.
Трябва да се остави всичко така за около час поне да се утаи добре, после само изваждаш бистрото отгоре без да го цедиш, а като стигнеш до мътилката долу вече е останало не повече от 20%, което за 15-20л. варка е 3-4 литра. Вземаш един тензух на 2 ката или торбата от магазина и го сипваш вътре наведнъж. Закачаш го да се прецежда и си гледаш работата. След още 30-тина мин. до час то само се е отцедило и от тебе се иска да изхвърлиш само това в торбата. През това време може да си подготвиш дрождите, даже и да заквасиш първо източеното, а другото да се добави после.
Аз в студеното време даже правя така - заквасвам основното и другото го цедя чак на другия ден, когато вече имаме бурна ферментация. Добавям го понякога и след ден още.
Но когато е топло не става - не чака само :)</t>
  </si>
  <si>
    <t xml:space="preserve">CARAMUNICH® TYPE 2 </t>
  </si>
  <si>
    <t>CARAFA® Special Type 1</t>
  </si>
  <si>
    <t>Munich - пшенични, насипни 11гр.</t>
  </si>
  <si>
    <t>Магнум - Немски горчив хмел</t>
  </si>
  <si>
    <t>SAAZ (Чешки типичен) хмел Жатец 2014г.</t>
  </si>
  <si>
    <t>0,5гр/л</t>
  </si>
  <si>
    <t>С-04 имат един къде проблем, къде предимство, зависи от гледната точка :
Много бързо ферментират и падат в утайка, отделно че тя е лепкава и стои твърдо за дъното.
Това хем избистря бирата добре, хем създава проблем на младите пивовари - особено ако са поудължили времето за главна ферментация, или недай си боже са направили и вторична.
При това положение при бутилирането няма достатъчно живи и дейни клетки за да газират бирата в бутилките.
Нужно е да се добавят свежи дрожди при бутилирането.
Тогава всичко си идва на мястото.
Иначе - чакай си ти и месец, газировката ще е най-малкия проблем. Ще има и лоши вкусове, а и може и диви дрожди да завземат средата за газировка.
Затова с тези точно дрожди трябва или да се бутилира по-рано от средното време, или да се добавят нови свежи дрожди , че и даже министартер със захарта за бутилкова доферментация.
А не е лошо и вместо захар да се ползва малцов екстракт, тъй като в него има и минерали и декстрини и т.н.</t>
  </si>
  <si>
    <t xml:space="preserve"> всяко действие с бурно действащи дрожди, което води до тяхното бързо "приспиване" води до неприятни миризми - предимно сероводород.
Най-добрият показател че дрождите са приключили работата си е избистрянето на бирата и падането на видима утайка долу. Тогава може безопасно да се охлаждат.
Тази една седмица е приблизителен интервал, както и пожелателен.
Някои дрожди ще приключат за ден два, други ще се влачат и повече от седмица.
Всичко е въпрос на опит, рутина и внимателно наблюдение.
За по-лесна преценка - бутилирайте и една ПЕТ бутилка, така по вдървяването й ще съдите за газировката в стъклените.</t>
  </si>
  <si>
    <t>OG
Stands for "Original Gravity." This is the specific gravity of the unfermented wort. The primary contribution to specific gravity is sugar, some of which is fermented into alcohol, and some of which remains in the finished beer to give sweetness and body. A specific gravity of 1.040 corresponds to a 10% (by weight) sugar solution, and will produce, on average, about 4% alcohol (measured by volume).
FG
Stands for "Final Gravity." The AHA added FG numbers to the style guidelines in 1995, and the charts have not yet been updated. The final gravity is the specific gravity of the fermented beer. It will always be less than the original gravity because during fermentation heavy sugars are converted to lighter carbon dioxide and alcohol. The gravity is reduced both by the reduced sugar content, and because alcohol is lighter than water. Thus the sugar content of the finished beer cannot be calculated directly from the final gravity, without taking the alcohol content into account. See the useful formulæ page for details on this computation.
Alcohol
Alcohol content is measured in percent. Just to keep you on your toes, the percentage may be either by volume or weight. Since alcohol is lighter than water, the %volume (frequently abbreviated v/v) number is larger than the %weight (w/w) number by a factor of 1.25. The numbers in this table are %volume, which is the standard for wines and liquors in the US, and for all alcoholic beverages in most parts of the world. For some reason, beer in the US is commonly measured in %weight (e.g., 3.2% beer has at most 3.2% by weight of alcohol, or 4% by volume).
IBUs
The International Bitterness Unit measures the bitterness of the beer from the hops. There are other sources, but the hops are usually the primary source of bitterness. One IBU corresponds to 1mg of isomerized alpha acid per liter of beer. The threshhold of taste is about 12IBUs; below that level there is no perceptible bitterness (for most people, most of the time). Generally, at higher beer OG values, it requires higher levels of IBUs to give the same perceived bitterness, as balanced by the residual sweetness of the finished beer.
Color (SRM)
Beer color in the US is measured by the "Standard Reference Method" (SRM), or in "degrees Lovibond". The numbers are about the same between the two scales, and they tend to be used interchangably. Higher values of the color measurement correspond to darker beers. The scale is not linear: 10SRM is not twice as dark as 5SRM, for example. The Europeans (and most of the rest of the world) use a different scale: EBC. A very rough conversion from SRM to EBC is to multiply by 3. This only works at all well for SRM values less than 4 or 5.</t>
  </si>
  <si>
    <t>Белтъчна пауза: 50 °С</t>
  </si>
  <si>
    <t>Доозахаряване: 72 °С</t>
  </si>
  <si>
    <t>Маш аут: 78 °С</t>
  </si>
  <si>
    <t>70 мин</t>
  </si>
  <si>
    <t xml:space="preserve">60 мин </t>
  </si>
  <si>
    <t xml:space="preserve">Старт загряване вода за промиване и озахаряване. </t>
  </si>
  <si>
    <r>
      <t xml:space="preserve">Промиване </t>
    </r>
    <r>
      <rPr>
        <sz val="11"/>
        <color theme="1"/>
        <rFont val="Calibri"/>
        <family val="2"/>
        <charset val="204"/>
        <scheme val="minor"/>
      </rPr>
      <t>78 °С</t>
    </r>
  </si>
  <si>
    <t>3. Лек стартер - рехидратира се в смес от бирена мъст, току що извлечена при промиването с вода , така че общата захарност да е около 8% Плато. Наръсват се в обем 10 пъти по грамажа на дрождите - за 11гр. 100-120мл, и се изчаква 10 мин. , разбърква се и се оставя така докато дойде време за заквасване - през това време се прави промиването, варенето, охлаждането и т.н. - т.е. минават около 2-4 часа, през което време чашата с дрождите шупва и по това се разбира че дрождите са жизнени и ще заквасят успешно бирата. Може да им се добави след шупването още мъст и те пак ще шупнат.</t>
  </si>
  <si>
    <t>4. Стартер
Рехидратира се в смес от бирена мъст, току що извлечена при промиването с вода , така че общата захарност да е около 8% Плато. Дрождите се наръсват в обем 10 пъти по грамажа на дрождите - за 11гр. 100-120мл, и се изчаква 10 мин. , разбърква се и се оставя така докато дойде време за заквасване - през това време се прави промиването, варенето, охлаждането и т.н. - т.е. минават около 2-4 часа, през което време чашата с дрождите шупва и по това се разбира че дрождите са жизнени и ще заквасят успешно бирата. Може да им се добави след шупването още мъст и те пак ще шупнат. Вливат се рехидрираните дрожди, оставя се стартера да се развива било то на магнитна бъркалка, било само с фолио на гърлото и т.н. 
светъл малц  - 3/4 вода
белтъчна пауза на 53гр - 10мин
главно озахаряване на 65 гр - 45мин
доозахаряване на72 гр - 10мин
охлаждане и заквасване 
След 12-24 часа този стартер е направил от първоначалните живи клетки - нови, с брой около 2- до 5-6 пъти по-голям (слагаш 11гр. - получаваш 60-70гр.)</t>
  </si>
  <si>
    <t>Залага се стартер за 12-24 часа</t>
  </si>
  <si>
    <t>ВАЙС ГРАФИК</t>
  </si>
  <si>
    <t>старт</t>
  </si>
  <si>
    <t xml:space="preserve">от </t>
  </si>
  <si>
    <t>от 9:25</t>
  </si>
  <si>
    <t xml:space="preserve">Пшеничен </t>
  </si>
  <si>
    <t>до 10:55</t>
  </si>
  <si>
    <t>от 16:50</t>
  </si>
  <si>
    <t>от 17:00</t>
  </si>
  <si>
    <t>от 17:45</t>
  </si>
  <si>
    <t>до 18:00</t>
  </si>
  <si>
    <t>Фианл варене</t>
  </si>
  <si>
    <t>73l</t>
  </si>
  <si>
    <t>Генова</t>
  </si>
  <si>
    <r>
      <t xml:space="preserve">брутна </t>
    </r>
    <r>
      <rPr>
        <b/>
        <sz val="11"/>
        <color theme="1"/>
        <rFont val="Calibri"/>
        <family val="2"/>
        <charset val="204"/>
      </rPr>
      <t>∑</t>
    </r>
  </si>
  <si>
    <t>дата</t>
  </si>
  <si>
    <t>Виктор Джерасимов</t>
  </si>
  <si>
    <t>Детелин Стоев</t>
  </si>
  <si>
    <t>http://www.brewersfriend.com/srm-calculator/</t>
  </si>
  <si>
    <t>Прегазирането се получава когато се бутилира преди са напълно ферментирали захарите(повече от 1*Р)или се предозира захарния сироп.Това се случва най-често при домашните пивовари.
Гашингът,е неконтролирано разпенване ,и излизане на пивото извън бутилката,след като е отворена (без да направи фонтан),и е поставена на масата.Най-честата причина е заразаване на ечемика ,от който е произведен малца с гъбички Fusarium.Когато се използва качествен малц,този проблем се счита ,че го няма.</t>
  </si>
  <si>
    <t>Не са ти уплътнени клапаните. Щом има пяна, значи ферментира.
Освен това на снимката се вижда даже преминала след експоненциалната фаза пяна - има кафеви люспи.
Пък ако още не вряваш че ферментира - измери плътността и ще видиш че е паднала.
И още един факт - в големи съдове пълни до средата с много въздух отгоре - водният клапан тръгва доста по-късно заради инерцията на въздушната възглавница.</t>
  </si>
  <si>
    <t>Борислав Попов</t>
  </si>
  <si>
    <t>Иво Тарльовски</t>
  </si>
  <si>
    <t>Килограми вложен малц</t>
  </si>
  <si>
    <t>Екстрактивност</t>
  </si>
  <si>
    <t>Отделя се мъст за карбонизация и следващ стартер</t>
  </si>
  <si>
    <t>газ 1/3 бутилка</t>
  </si>
  <si>
    <t>Колко гр. е в края на промиването</t>
  </si>
  <si>
    <t>Резултати</t>
  </si>
  <si>
    <t>тате</t>
  </si>
  <si>
    <t>гр</t>
  </si>
  <si>
    <t>SRM - цвят на бирата</t>
  </si>
  <si>
    <t>IBU - горчивост</t>
  </si>
  <si>
    <t>Забележки</t>
  </si>
  <si>
    <t>варка</t>
  </si>
  <si>
    <t>Батч сайз е обема след варката и след охлаждането.
Бойл сайз е обема преди варката - трябва да е с около 1/5 повече .
Т.е. преди варенето имаме 36л. мъст с захарност 10%
Варим и изпаряваме 6л. вода.
Имаме 30л. бирена мъст с плътност 12%
Задаваш за батч сайз 30л.
за бойл сайз 36
за ОГ - 12% (Target Original Gravity</t>
  </si>
  <si>
    <t>Екстракт на бирата</t>
  </si>
  <si>
    <t>OG</t>
  </si>
  <si>
    <t>FG</t>
  </si>
  <si>
    <t>Plato °P</t>
  </si>
  <si>
    <t>SG (1.xxx)</t>
  </si>
  <si>
    <t>1.002</t>
  </si>
  <si>
    <t>1.004</t>
  </si>
  <si>
    <t>1.006</t>
  </si>
  <si>
    <t>1.008</t>
  </si>
  <si>
    <t>1.010</t>
  </si>
  <si>
    <t>1.012</t>
  </si>
  <si>
    <t>1.014</t>
  </si>
  <si>
    <t>1.016</t>
  </si>
  <si>
    <t>1.018</t>
  </si>
  <si>
    <t>1.020</t>
  </si>
  <si>
    <t>1.022</t>
  </si>
  <si>
    <t>1.024</t>
  </si>
  <si>
    <t>1.026</t>
  </si>
  <si>
    <t>1.028</t>
  </si>
  <si>
    <t>1.030</t>
  </si>
  <si>
    <t>1.032</t>
  </si>
  <si>
    <t>1.034</t>
  </si>
  <si>
    <t>1.036</t>
  </si>
  <si>
    <t>1.038</t>
  </si>
  <si>
    <t>1.040</t>
  </si>
  <si>
    <t>1.042</t>
  </si>
  <si>
    <t>1.044</t>
  </si>
  <si>
    <t>1.046</t>
  </si>
  <si>
    <t>1.048</t>
  </si>
  <si>
    <t>1.050</t>
  </si>
  <si>
    <t>1.053</t>
  </si>
  <si>
    <t>1.055</t>
  </si>
  <si>
    <t>1.057</t>
  </si>
  <si>
    <t>1.059</t>
  </si>
  <si>
    <t>1.061</t>
  </si>
  <si>
    <t>1.063</t>
  </si>
  <si>
    <t>1.065</t>
  </si>
  <si>
    <t>1.068</t>
  </si>
  <si>
    <t>1.070</t>
  </si>
  <si>
    <t>1.072</t>
  </si>
  <si>
    <t>1.074</t>
  </si>
  <si>
    <t>1.076</t>
  </si>
  <si>
    <t>1.079</t>
  </si>
  <si>
    <t>1.081</t>
  </si>
  <si>
    <t>1.083</t>
  </si>
  <si>
    <t>1.085</t>
  </si>
  <si>
    <t>1.087</t>
  </si>
  <si>
    <t>1.090</t>
  </si>
  <si>
    <t>1.092</t>
  </si>
  <si>
    <t>1.094</t>
  </si>
  <si>
    <t>1.096</t>
  </si>
  <si>
    <t>1.099</t>
  </si>
  <si>
    <t>1.101</t>
  </si>
  <si>
    <t>1.103</t>
  </si>
  <si>
    <t>1.106</t>
  </si>
  <si>
    <t>1.108</t>
  </si>
  <si>
    <t>1.110</t>
  </si>
  <si>
    <t>1.113</t>
  </si>
  <si>
    <t>1.115</t>
  </si>
  <si>
    <t>1.117</t>
  </si>
  <si>
    <t>1.120</t>
  </si>
  <si>
    <t>1.122</t>
  </si>
  <si>
    <t>1.124</t>
  </si>
  <si>
    <t>1.127</t>
  </si>
  <si>
    <t>1.129</t>
  </si>
  <si>
    <t>1.132</t>
  </si>
  <si>
    <t>1.134</t>
  </si>
  <si>
    <t>1.136</t>
  </si>
  <si>
    <t>1.139</t>
  </si>
  <si>
    <t>1.141</t>
  </si>
  <si>
    <t>1.144</t>
  </si>
  <si>
    <t>1.146</t>
  </si>
  <si>
    <t>1.149</t>
  </si>
  <si>
    <t>1.151</t>
  </si>
  <si>
    <t>1.154</t>
  </si>
  <si>
    <t>1.156</t>
  </si>
  <si>
    <t>1.159</t>
  </si>
  <si>
    <t>1.161</t>
  </si>
  <si>
    <t>1.164</t>
  </si>
  <si>
    <t>1.166</t>
  </si>
  <si>
    <t>1.169</t>
  </si>
  <si>
    <t>1.171</t>
  </si>
  <si>
    <t>1.174</t>
  </si>
  <si>
    <t>1.176</t>
  </si>
  <si>
    <t>1.179</t>
  </si>
  <si>
    <t>Има такова изследване и е точно в поредността, по която съм ги описал.
И все пак - за колеги с по 5-6 варки не мисля че аерирането точно ще е решаващо за поредната бира.
По-добре да се наблегне на прецизност при озахаряването (мерене на пеха и ползване на млечна киселина, както и предварителна подготовка на пивоварната вода - омекотяване, преваряване, добавка ако е нужно на соли и т.н.), промиването, варенето, точното дозиране на хмела (горчива и ароматична порция - стилове бири - сортове хмел), поддържане на температура на ферментация, стартер или добро засяване, пълнене на бутилките без допускане на разпенване и от там окисление, добро размесване и дозиране на захарите за газировка (ползване на пивна мъст или малцов екстракт вместо проста захар) , прецизно пълнене на бутилките (нито малко, нито препълване), подходящи дрожди за газировката, отлежаване на студено за формиране на бирата и т.н. и т.н.
Дори и при самото тестване на готовата бира има тънкости - температура на поднасяне (съобразно стила), подходяща за стила чаша, начин на наливане в чашата (лагери - ейлове - вайцени) и не на последно място - запознаване с ароматите и вкусовете в бирата - както типични, така и нежелани.
За да може домашният пивовар сам да си отовори на въпроса кое не е наред в бирата му и за следващия път да отстрани причината.</t>
  </si>
  <si>
    <t>То за имане - има , но не е във верния раздел.
Начини - от най-лесните към най-трудните за реализация :
1. Вливане от високо с разплискване.
2. Друсане на целия ферментор (ако е 20л. добре, но за повече ще е трудно)
3. Помпичка за въздух за аквариум (трябва да се смени разпръсквача, който е от пемза и се разтваря след време - има други такива от пластмаса). За предпочитане е да се вземат мерки за дезинфекция на въздуха - да се увие около помпата дунапрен, намокрен с дезинфектант или да се прекара нагнетеният въздух през воден филтър - бутилка с дезинфектант, през капачката на която влизат две тръбички - една дълга до дъното за входящия въздух, една къса - за изходящия, който излиза и заминава да аерира бирената мъст.
4. Бутилка с кислород (опасен вариант, отделно че е и доста скъп)
Аз ползвх помпичката без дезинфекция, но в момента съм малко параноичен спрямо бактериите и предпочитам вливането с разплискване.
Замислил съм и пълно затваряне на процеса след варенето - от крана за източване на казана - проточен охладител, помпа, аератор с дезинфекция и директно в бидона, който предварително е дезинфекциран при полузатворен капак, а може и през дупка в капака.
Засега мога да отчета че повече проблеми съм си създал с аерирането, отколкото съм решил с него :)
Тъй че докато можеш да вдигаш ферментатора с една ръка - по-добре друсай</t>
  </si>
  <si>
    <t>Аериране</t>
  </si>
  <si>
    <t>Аз лично съм добавял Фосфат Композе или само ДАФ - има ги в магазина в раздела за вино.
Но само когато съм правил трудни ферментации - високоалкохолни бири (добавят се в края на ферментацията), както и нискотемпературен лагер, който така и не стана ниско температурен.
Ако се направи добра протеинова пауза в мъстта влизат достатъчно азотни вещества (нутриенти). Самият малц на Вайерман е добре модифициран и няма нужда от протеинова пауза, изключая вайцените и други пшенични бири.
За цинка нищо не мога да кажа.</t>
  </si>
  <si>
    <t>Иначе няма причина да не излезе поне 60% екстрактивност. Даже трябва 65-66 да се гони.
На големи обеми и до 70 достига, а теоретичният максимум е 80.
Разбира се не е важна чак толкова ефективността , но няма причина да не може да се достигне 60% при светли бири с екстракт около 12%
Виж за високоекстрактни е възможно да падне, тъй като спираме промиването твърде рано и остава в триците непромит екстракт.
От друга страна - 21% на сладката пивна мъст си е нещо съвсем нормално и трябваше след промиването да извадите около 40л на 10-11% и след сгъстяване да излезе 34-35 на 12%.
Проблемът май е в промиването или в разреждане по погрешка при охлаждането.
Опиши ако искаш подробно като за малоумни как точно правите промиването и ще открием къде е заровено кучето.
А за паузите - няма ли пшеничен малц, хич не правете нещо под 60гр. Единствено българският пилс малц на Болярка (който в момента не е наличен) изисква и то само пожелателно протеинова пауза. Всички други малцове от Вайерман или Бест малц са добре модифицирани и могат да се озахаряват директно в областта 60-72 гр.
Освен това моят личен опит е показал че излишното бавене в процеса на озахаряване само намалява силата на ензимите.
Едно бързо озахаряване от 62 за 20 мин. и 72 за още 20 мин. дава перфектна йодна проба за около 50 мин. общо време от размесването до пробата. Следва загряване до 78 за още 10 мин. и начало на промиването. Гарантирам над 60 % екстрактивност при достатъчно прецизно промиване.
Наздраве.</t>
  </si>
  <si>
    <t>Иначе - паузите трябва да са - 52 (протеинова - ако има пшеничен малц) , 62 (бетаамилазна) , 72 (алфа амилазна) , 78 (промиване)
Или еднотемпературно на около 65-67 и после да се мине през 72 и да се достигне до 78 за промиването.</t>
  </si>
  <si>
    <t>Вместо сухо охмеляване приложих т.н. хмелно чайче :
2гр. / литър Цитра разтворих в 10 пъти повече вода (за 110л. бира - 2-3л. вода).
Водата първо е кипната заедно с торбата за прецеждане за дезинфекция и удобство, след това като падне темп. до 85гр. - сипвам хмела и разбърквам.
Покривам и забравям за два дена до момента на бутилирането (кегирането).
Прецеждам хмела и получената течност я сипвам при бирата, леко разбърквам да се размеси и започвам да бутилирам по познатия начин.
За разлика от метода сухо охмеляване, този не е толкова ароматен, но е близо. Обаче няма опасност от зарази и не изисква продължително време.
Хмелът от чайчето не се хвърля, а се замразява за следващата варка, в която се използва като горчива порция.
Затова е и добре да се прецени неговото количество, така че да стигне за нужното ИБУ на следващата варка , или поне да е близо.</t>
  </si>
  <si>
    <t>ПЯНА
По въпроса за пяната на бирата в чашата - нейното проявление се дължи на няколко неща - газировката от ЦО2 и наличието на повърхностно-активни вещества, разтворени в бирата.
Моторът за вдигане на пяна е газировката от ЦО2. Ако тя е слаба - слаба ще е и пяната.
Наличието или липсата на повърхностно-активните вещества определя и какво ще е задържането на пяната и нейния вид.
Така че при някакво средно ниво на газировка (количество ЦО2 на литър бира) - причината пяната да е слаба и да не се задържа добре е в съдържанието на тези повърхностно-активни вещества (т.е. липсата им или недостатъчно количество).
Премахването на пяната по време на варката определено ги намалява, но най-много ги намалява безпричинната или прекалената протеинова пауза по време на озахаряването. Там именно става разпадането на белтъците и бетаглюканите (после бирата е бистра и прецеждането е минало перфектно, но пяната е слаба и не се задържа добре)
По време на варката тази пяна отгоре впоследствие се накъсва и пада във вид на парцали. Затова и първият хмел не се слага преди да е паднала - защото ще увлече със себе си хмелните частици и те няма да отдадат горчивината си после.
И аз съм правил опити да я махам, но само в началото.
Друг аспект за подобряване на пяната е и по време на ферментацията - слабо витални дрожди, както и недозасяването - водят до продуциране от тях на вещества, влошаващи пяната.
Използването на определен процент от малцове, засушавани на високи темп. подобрява пяната - пейл ейл вместо пилс малц, мюних и виена като основни, карапилс и въобще всякакви карамелени малцове.
Основното обаче си остава - температурата на озахаряване - колкото е по-близка до 50 гр. - толкова повече проблемна ще е пяната в бирата.
Ако се прави протеинова пауза - да е предимно за пшенични пива (тъй като в пшеничния малц има повече белтъци) или за нискотемпературни лагери (там пък дрождите се нуждаят от свободния азот, който се получава при протеиновата пауза, за да не се чувстват гроги по време на нискотемпературната ферментация на около 7-8 гр.)
Тук вече е въпрос на баланс между желанието този лагер да е много бистър и съответно да има и добра пяна.
Отделно - по-горчивите бири имат по-добра пяна от по-слабо горчивите - пак заради веществата извлечени от хмела.
Тук също може да се влияе - вместо да постигнем примерно 45 IBU с една доза високогорчив хмел, можем да го постигнем с няколко добавки на по-слабо горчив хмел като така общото количество хмел в грамове ще се увеличи, но ще имаме по-добра пяна (отделно и повече хмелов аромат заради по-късното влагане на порциите)</t>
  </si>
  <si>
    <t>Екстрактивност
61% екстрактивност не е лош резултат.
На повече от 66 трудно може да се надяваш, а за над 70 - само на светли и леки бири.
Говорим за чиста екстрактивност : добит екстракт в килограми / общите килограми малц
Например :
Добил си в края на варката 20л. пивна мъст с 12% екстракт от 4кг. малцове.
20л. с 12% са с плътност 1.048 или в кг. -&gt; 20.96кг.
12% от 20.96кг. е -&gt; 0.12*20.96=2.52 кг. екстракт
екстрактивността е 2.52/4=63%
Това е най-вероятния сценарий.
Над 63% ще иска много по-бавно промиване, при това чрез разбъркване. Освен това за малки варки мъртвият обем на лаутертюна оказва голямо значение (остатъка от течност под канелката)
Аз съм достигал максимум до 71-72% при пшенични бири заради по-голямата екстрактивност на пшеничния малц и заради по-трудното му прецеждане (от там и по-бавно).</t>
  </si>
  <si>
    <t>Дори и без предварителни стартери 3 х 11 грама стигат чудесно за 100 л. бира , многократно тествано. За ейл говоря!</t>
  </si>
  <si>
    <t>Здравей колега Денков,</t>
  </si>
  <si>
    <t>Понеже съм се занимавал да правя малц, а и съм писал тук доста по въпроса, макар и да не се имам за главен специалист - ще си позволя да разсея твоите недоумения по следния начин :</t>
  </si>
  <si>
    <t>1. Малтоза - не е малц, а е продукт от озахаряването на малца със собствените му ензими. Да , това е простата захар, която се получава в най-големи количества по време на озахаряването, но и далеч не е единствената. Другите са - глюкоза, малтотриоза, фруктоза и т.н. но са в минимални количества.</t>
  </si>
  <si>
    <t>2. Малц = слад (от руски) и когато не е упоменато друго се разбира светъл ечемичен малц. Получава се чрез покълване и изсушаване на ечемик (пивоварен 2-у редов ечемик най-често, но и далеч не винаги)</t>
  </si>
  <si>
    <t>3. Диастатичен малц е светъл малц, който е прорастван при по-ниски температури и в него количеството на ензими е максимално високо. Използва се за спасителна корекция на грешно озахарени каши. Както и за да дадеминимума ензими при озахаряване на каши в които има прекалено много тъмни малцове или печени такива.</t>
  </si>
  <si>
    <t>4. Малц Карамелен - ами това е малц, който по време на сушенето е бил държан дълго време на 65 гр. за да се самоозахари, след което е изпечен на 120 гр. за да се карамелизират собствените му захари. Използва се за да придаде на бирата червен до амбър цвят и съответния карамелен вкус, най-вече за тъмни бири.</t>
  </si>
  <si>
    <t>5. Меланоидинов малц - по подобие на карамеления е проведено друг тип засушаване при което той не е карамелизиран, а само озахарен и то на меланоидини.</t>
  </si>
  <si>
    <t>6. Сега му викат малц за оцветяване - тъмен силно печен малц, обикновено е с предварително премахнати люспи и чак токава е изпечен до черно. (Типичен представител - Вайерман - Карафа 2)</t>
  </si>
  <si>
    <t>7. Протеолитичен не ми говори нищо, да кажат господа учЕните.</t>
  </si>
  <si>
    <t>8. Малц пшеничен - ами правен е от пшеница вместо от ечемик. Основна съставка в бири от типа Вайцен, Вайс, Вит, и др.</t>
  </si>
  <si>
    <t>9. Последния повече ми прилича на кисел малц - служи за рдукция на пе-ха , т.е. подкиселява.</t>
  </si>
  <si>
    <t>А за правене на малц в домашни условия вече не ми се говори, при положение че се продава светъл български малц за 1.44 лв.</t>
  </si>
  <si>
    <t>Аз в къщи само за ток за сушене давах по 3лв./кг.</t>
  </si>
  <si>
    <t>А от светъл - карамелен се прави така : накисваш го във вода на 65гр. държиш го така 4 часа, след това усилваш фурната на 120-150 и гледаш да не пука много че после ще я чистиш.</t>
  </si>
  <si>
    <t>За час - час и половина става амбър до кафяв карамелен.</t>
  </si>
  <si>
    <t>Ако пропуснеш първите 4 часа - става само кафяв малц.</t>
  </si>
  <si>
    <t>Карафа да си скъсаш ... (усилията) не можеш направи в къщи, щото докато махнеш люспите на 1 кг. ечемик ...</t>
  </si>
  <si>
    <t>...</t>
  </si>
  <si>
    <t>Та така...</t>
  </si>
  <si>
    <t>12ч</t>
  </si>
  <si>
    <t>Накисване</t>
  </si>
  <si>
    <t>засстилане за въздух</t>
  </si>
  <si>
    <t>Накисване с вода 17-22гр (или на хладно в мазето)</t>
  </si>
  <si>
    <t>За бирата малцът е важно да е преминал през всички етапи :</t>
  </si>
  <si>
    <t>1. Покълване и създаване на ензимната система.</t>
  </si>
  <si>
    <t>2. Сушене до 5% влага като се започва с ниски температури, после плавно се повишава температурата.</t>
  </si>
  <si>
    <t>3. След засушаването до 5% температурата нараства плавно до 80-90 гр. и така се оформят най-различни важни за бирата съставки (меланоидини, колоиди и прочее)</t>
  </si>
  <si>
    <t>4. Премахване на коренчетата.</t>
  </si>
  <si>
    <t>И пак напомням - тези температури са възможни едва след изсушаване до 5 % влага !</t>
  </si>
  <si>
    <t>Иначе ако загрееш суровия влажен малц над 40-50 гр. - ензимите се активират, и след това се денатурират безвъзвратно. После няма да се озахари кашата и няма да има бира.</t>
  </si>
  <si>
    <t>Печене на температури над 100-110 гр. унищожава ензимите и получения малц не може сам да се озахари, а му трябва друг (светъл) за озахаряване.</t>
  </si>
  <si>
    <t>Затова и във всички рецепти за бира фигурира малц от типовете Pale, Pils, и т.н. , а отделно има други типове които правят съответния вид бира - карамелен, шоколадов, виенски, мюнхенски ...</t>
  </si>
  <si>
    <t>тръгнали са кълновете -  растилане на дебел слой 5см</t>
  </si>
  <si>
    <t>кълна вътре в зърното трябва да стане 100% от зърното и започва сушене</t>
  </si>
  <si>
    <t>растилане на тънък слой 2 см</t>
  </si>
  <si>
    <t>сушене докато стане чуплив</t>
  </si>
  <si>
    <t>карамелен малц</t>
  </si>
  <si>
    <t>Дойде време да се пекне малко малц. запекох 600 гр. на 150 гр. за час и 20 мин . На 1 час печене ми се видя бледичък. Преди това бях го накиснал за около 5 -10 мин във вода да се овлажни малко, а ето и резултата</t>
  </si>
  <si>
    <t>накисване за 5-10 мин, отцеждане</t>
  </si>
  <si>
    <t>печене на 150гр за 1ч и 20 мин</t>
  </si>
  <si>
    <t>Malt</t>
  </si>
  <si>
    <t>Type</t>
  </si>
  <si>
    <t>Potential</t>
  </si>
  <si>
    <t>Extract</t>
  </si>
  <si>
    <t>Colour(°L)</t>
  </si>
  <si>
    <t>Time</t>
  </si>
  <si>
    <t>(min)</t>
  </si>
  <si>
    <t>Temperature</t>
  </si>
  <si>
    <t>Millet</t>
  </si>
  <si>
    <t>Pale</t>
  </si>
  <si>
    <t>1.031</t>
  </si>
  <si>
    <t>Vienna</t>
  </si>
  <si>
    <t>100C</t>
  </si>
  <si>
    <t>Munich</t>
  </si>
  <si>
    <t>1.029</t>
  </si>
  <si>
    <t>150C</t>
  </si>
  <si>
    <t>Chocolate</t>
  </si>
  <si>
    <t>1.027</t>
  </si>
  <si>
    <t>120*</t>
  </si>
  <si>
    <t>200C</t>
  </si>
  <si>
    <t>Crystal</t>
  </si>
  <si>
    <t>1.025</t>
  </si>
  <si>
    <t>Buckwheat</t>
  </si>
  <si>
    <t>Maize</t>
  </si>
  <si>
    <t>Sorghum</t>
  </si>
  <si>
    <t>250-300</t>
  </si>
  <si>
    <t>http://barleypopmaker.info/2009/12/08/home-roasting-your-malts/</t>
  </si>
  <si>
    <t>http://howtobrew.com/book/section-4/experiment/toasting-your-own-malt</t>
  </si>
  <si>
    <t>http://www.tucsonhomebrewclub.com/index.php?option=com_content&amp;view=article&amp;id=42:more-than-you-want-to-know-about-roasted-grain-in-20-minutes-or-less-&amp;catid=5:articles&amp;Itemid=33</t>
  </si>
  <si>
    <t>http://www.mosquitobytes.com/Den/Beer/Hmbrewing/Malt.html</t>
  </si>
  <si>
    <t>Горелка - газов котлон Колос - има го в магазина.
Казани - до 70л. са с дебелина 0.8 мм , над 70 л. са предимно 1мм.
Аз лично ползвам 2 по 100л. (90 реални) на 1мм. и един 170 (160 реални) на 1.2мм
Няма проблеми с прегаряне, защото ламарината е неръждаема. Има проблеми със загаряне, но това е дълга тема. И те са решими, стига да има човек желание.
Най-добре е да се прави подгряване на водата на макс. мощност, за да стане бързо - до 72-75 гр., после добавяш малца и след добро размесване темп. пада на 65-67 гр. и така правиш озахаряването 45 мин., към 30-тата минута започваш да подгряваш отдолу на средна мощност и постоянно бъркане (ако може с ел. бъркалка - мотор от чистачки за кола монтиран на капака, който е изрязан по хорда, за да има отвор за вкарване на малца, или ако не е - го махаш и слагаш)
След достигане до 72гр. за втората пауза - спираш загряването и след 5-10 мин. пак до дупка с яко бъркане да стигне 76.
В друг казан или в кофи и/или бидон през това време си стоплил на ток с бързовар (няколко бързовара) водата за промиване на 78 гр.
И започваш промиване.
За най-голямо удобство ще ти трябват 3 казана монтирани един над друг, за да се получи гравитачно изтичане (най-високо казанът за топлене на водата, под него озахарително-прецеждащият казан, под него големия казан за варката - 3 казана - 3 котлона, или поне 2 ако водния се грее на ток)
Аз правя и варки само на ток, като газ ползвам само за вдигането на темп. на майша от 65 на 72 и после на 76.
Всичко друго е на ток - водата се топли в най-горния казан с нагревател 2квата и термостат, като го включвам вечерта за да ползва нощна енергия. На сутринта е изключил и имам готова вода на 72-75гр.
Докато трае озахаряването загрявам промивната вода като добавям и един бързовар с още 2 квата мощност.
Варилният ми казан е с вграден нагревател 2 квата който включвам още в началото на прецеждането след като се покрие с течност, щом добия около 50% от пивната мъст вкарвам в действие и още два бързовара по 2 квата всеки и общо в казана са 6квата ел.мощност.
Така изкарвам цялото врене само на ток. Ако бързам - паля и газовия котлон отдолу и течността завира за няма и 15 мин., но почти не го правя.
Ако искаш да си направиш варилния казан само на ток - за 100 и нагоре литра ще ти трябват 3 нагревателя по 2 квата и поне два отделни контакта ! А ако имаш трифазен ток - вържи ги трифазно в звезда, а може и в триъгълник, но ще стане прекалено силно вренето. (може да се поръчат специални нагреватели с голяма площ и тогава нещата стават по-добре)
Ако искаш всичко да е в един казан - ще трябва да си направиш лаутертюн (съд за прецеждане) отделен - може да е и от пластмаса - някакъв подходящ бидон с добра изолация и лъжливо дъно.
Въобще - изолацията е много важна.
Ако варката я правиш в някакво помещение - ще трябва да си направиш аспирация, защото става вътре като в турска баня.
Или поне да ги монтираш в близост до прозорец.
Дай повече инфо и ще ти дам съвети за конкрентия случай.</t>
  </si>
  <si>
    <t>По подобен начин се прави и т.н. псевдо-сухо охмеляване. Прекарва се вряла вода през хмел на пелети сложен във врътка на кафемашина (все едно си правиш кафе) и чайчето се влива директно при бирата в кега. Не се чака една две седмици за сухо.
Е, резултата не е както при истинско сухо, но за много жадни пивовари е приемлив.</t>
  </si>
  <si>
    <t>т mirix » 23 Юни 2014, 14:55
Да ти кажа ли аз практикувам след завиране по 1гр. л горчив хмела и 10-20 мин. преди края по 2 гр. л. ароматен хмел и ми иде по малко горчива отколкото искам , но с ортака с когото варим сме стигнали до компромисен вариант :)</t>
  </si>
  <si>
    <t>гр/л</t>
  </si>
  <si>
    <t>лв/кг</t>
  </si>
  <si>
    <t>хмел</t>
  </si>
  <si>
    <t xml:space="preserve">Plato to SG </t>
  </si>
  <si>
    <t>Край на варенето</t>
  </si>
  <si>
    <t>Някъде във форума четох, че колеги използват хмела, останал след сухо охмеляване в следваща варка за горчива доза.
Как се изчислява IBU в този случай? Предполагам, че е необходима някаква корекция, все пак част от алфа киселините би трябвало да са извлечени?
И, как се съхранява такъв хмел до следващата варка (аз го замразих)?
Изчислява се на база теглото на хмела преди да бъде накиснат за сухо (записваш си в дневника или в главата :) )
След провеждане на сухото охмеляване - хмелът е мокър, набъбнат и неговото тегло не е критерий.
Освен това имайте пред вид, че алфа киселини почти не се извличат, тъй като този хмел не ври !
Той стои накиснат и отдава само аромати и вкусове, но не влияе на горчивината на бирата, тъй като въпросните алфа горчиви киселини не са разтворими при ниска температура.
Е, разбира се - винаги може да се позавиши дозата за следващата варка с малко сух хмел от същия или не вид.
Горчивата порция хмел почти няма значение от какъв сорт е.
Аз практикувам напоследък една друга тактика и засега има променлив успех (защото тествам с различни и не винаги подходящи за сухо хмелове) :
1. Ден преди варката или в ранния етап, когато още чакам да се сгрее водата за озахаряването правя следното - с бързовар завирам 3-4 литра вода (за 100л. варка става дума - за малките си го преизчислете) и потапям с нея торбата за прецеждане от магазина, да се стерилизира и намокри - хващам я с щипки по края на кофата и сипвам в нея хмела за вгорчаване на предстоящата варка.
2. Покривам с чист найлон и си започвам озахаряването, прецеждането и т.н.
3. Като дойде време за внасяне на горчивата порция хмел - прецеждам с торбата хмела и течното го затварям в една или две големи бутилки, а хмела както е мокър заминава в казана за вгорчаване.
4. Така съм извлякъл някаква част от аромата на хмела, като съответно не съм му употребил голяма част от горчивините, тъй като той влиза в досег със вода с темп. около 85-90 градуса, което не е достатъчно да изомеризира алфа киселините.
5. Има два варианта за употреба на полученото хмелно чайче - да го влея в казана в самия край на варката (като така засилвам ароматната порция без да добавям още хмел) или да го влея в бирата след главната ферментация, за да служи като сухо охмеляване без да ме бави и да рискувам зарази.
Можете да му викате на това - "метод на Върбанов за икономисване на хмел".
:D
С Нортърн Брюъра стана чудна хибридна бира. Ейл с лагерни наклонности, ферментиран с дрожди за каск и ботъл (бъчвова и бутилкова газировка) като основни. Но бирата си остана леко мътна заради чайчето след ферментацията, но с много забележим аромат.
Сега имам нова варка по този метод с лагерни материали - пилс, бохемски пилс и т.н. и хмел само Сладек, но чайчето влезе при охлаждането на варката, а не след ферментацията и сега бирата е бистра като лагер, а е пак със същите дрожди - Маури Брю Драут.
Ще й викам "псевдо-лагер".
(да, замразява се, или поне на най-студения рафт на хладилника при следваща варка до седмица -две)</t>
  </si>
  <si>
    <t>ABV - 5</t>
  </si>
  <si>
    <t>IBU - 40</t>
  </si>
  <si>
    <t>Разликата между озахаряване на една темп. на 66 и германския тип е в действието на двете амилази.
На 66гр. действат двете едновременно като алфата е подтисната от ниската температура. Но все пак действа и предоставя декстрини за бетата, която да ги донакъса. Така имаме по-голяма ефективност и в резултат - съотношението алкохол/тяло се регулира в рамките на няколко градуса.
При германския тип озахаряване - на 62 бачка предимно само бета амилазата и преработва само амилозата, амилопектинът остава почти цял. На 72гр. бачка вече само алфа амилазата, защото бетата е унищожена, тогава се преработва амилопектинът в неферментируеми декстрини. Така се гарантира тяло на бирата. Но няма възможност за мърдане - винаги един и същ резултат. Което е по-добре за системи с нестабилно поддържане на температурата.</t>
  </si>
  <si>
    <t>°P -12,5</t>
  </si>
  <si>
    <t>OG - 1,050</t>
  </si>
  <si>
    <t>оборудвае: китаец 21, меден 40, черните кофи, белия бидон</t>
  </si>
  <si>
    <t>рецепта</t>
  </si>
  <si>
    <t>SRM - 3,6</t>
  </si>
  <si>
    <t xml:space="preserve">FG - </t>
  </si>
  <si>
    <t>% малц</t>
  </si>
  <si>
    <t>http://www.glutenfreehomebrewing.org/advanced_malting_tutorial.php</t>
  </si>
  <si>
    <t>250C</t>
  </si>
  <si>
    <t>дрожди и други</t>
  </si>
  <si>
    <t>мелене (смесен малц)</t>
  </si>
  <si>
    <t>Началният екстракт е бил 13.5% , а крайният 7%.
А би трябвало да е 4%
Може би по време на озахаряването е станала грешка в температурите и е озахарявано на по-висока температура.
Например - кашата ти стои в тензуха, а под нея имаш много течност (а точно в течността са ензимите) - ти загряваш с котлона отдолу течността и тя достига доста високи температури, а иначе мериш вътре в торбата и си мислиш че всичко е наред, а то не е - тъй като течната част под торбата е превишила доста търсената температура и ензимите са започнали да се унищожават.
Първи се денатурират по-нискотемпературните ензими - бета амилазата над 68 градуса вече я няма. И именно затова тя не е действала достатъчно за да произведе ферментируеми захари, а са останали едрите декстрини от действието на алфа амилазата и така имаш повече неферментируеми захари и ферментацията завършва при висок краен екстракт, а от там и слаба на алкохол бира.</t>
  </si>
  <si>
    <t>За по-големи варки ефективността се увеличава, а за по-тъмните малцове - намалява.
Например бири с много съдържание на малцове от типа на карамелените, карафа и подобни трудно стигат екстрактивност 65%
Отделно за по-силни бири ефективността намалява заради по-малкото вода за промиване за единица малц.</t>
  </si>
  <si>
    <t>Смятайте си ефективността така :
добит малцов екстракт = (литри пивна мъст след варката и охлаждане до 20гр.) * градуси Плато / 100</t>
  </si>
  <si>
    <t xml:space="preserve"> екстрактивността е = добит екстракт / малц в килограми</t>
  </si>
  <si>
    <t>°P нa мъстта</t>
  </si>
  <si>
    <t>Ефективност</t>
  </si>
  <si>
    <t>Получена екстрактивност</t>
  </si>
  <si>
    <t>Теоритична екстрактивност</t>
  </si>
  <si>
    <t>Литри пивна мъст за газиране</t>
  </si>
  <si>
    <t>тремометър</t>
  </si>
  <si>
    <t>четка</t>
  </si>
  <si>
    <t>амбалаж 90 бутилки</t>
  </si>
  <si>
    <t>амбалаж</t>
  </si>
  <si>
    <t>огнище</t>
  </si>
  <si>
    <t>мушама</t>
  </si>
  <si>
    <t>епруветка</t>
  </si>
  <si>
    <t>канелка</t>
  </si>
  <si>
    <t>термометър</t>
  </si>
  <si>
    <t>Гергана Велинова</t>
  </si>
  <si>
    <t>Фипо</t>
  </si>
  <si>
    <t>Иван Ралчев</t>
  </si>
  <si>
    <t>Краси Попов</t>
  </si>
  <si>
    <t>Наско М</t>
  </si>
  <si>
    <t>Мария Х.</t>
  </si>
  <si>
    <t>дата:</t>
  </si>
  <si>
    <t>Големи бели парцали = заразяване.
Заразена бира = мътна бира.
Ако не ти е много кисела - пробвай да я пиеш с мисъл за белгийска.</t>
  </si>
  <si>
    <t>Прегазирана бира, прекалено много утайка в бутилките, ранно бутилиране ...
Нищо ненормално, просто трябва да си префиносаш процеса, за да няма толкова много утайка в бутилките - изчакай повечко време ферментацията, ако ферментатора ти се събира в някой хладилник - след като са минали няколко дена без видими признаци на ферментация го премести вътре в хладилника да се утаят дрождите и да се поизбистри бирата малко.
След няколко дена в хладилника - извади го и след като добие нормална стайна температура - бутилирай като внимаваш да не вдигаш много утайка от дъното на ферментатора.
Не слагай много захар в бутилките да не се прегазирва бирата.
След седмица газировка - мести бутилките в хладилник за отлежаване и внимавай да не ги друсаш много.
При наливане на бирата - след отваряне на капачката виж дали не тръгва да се вдига утайката на парцали (гашинг, прегазиране). Наливането да става леко и бавно с внимание към утайката. Не наливай всичко, а остави малко над утайката в бутилката.</t>
  </si>
  <si>
    <t>Ако киселее или мирише на кисело зеле или на гнили ябълки - зараза.
Ако е нормална на вкус - може би е имало температурни разлики и ферментацията е леко позамряла в средата, а сега се е активизирала заради стопляне.
Мътността идва от протичащите все още процеси. Избистряне чакай чак след като спрат.
S-04 са добре залепващи и избистрят добре, но ако има активност - няма избистряне.
При зараза - избистряне няма.
8% краен е малко множко, но ако имаш от оня най-простия захаромер от магазина - той показва малко повече, т.е. около 7.5 е всъщност 5.5 , а там където му е резката за 5 е точно 3.
(В скоро време ще има други на същата цена, но много по-точни и то именно в ниските проценти)
Пеха-то също е показател за процесите - ако е около 4.5 - добре, ако е под 4.5 - примерно 4.2 и надолу - имаш вкисване от зараза, ако е било 4.5 и тръгне да се качва - имаш автолиза на дрождите и трябва да се откали веднага (което ти така или иначе вече си направил).
Следи екстракта независимо колко е верен захаромера. Ако пада - чакай да спре, ако вече е спрял - бутилирай набързо, че не се знае какво става вътре.
Избистряне чакай чак след газировката когато влязат в хладилника.
Ирландския мъх в момента не е критерий. Мътността ти е от протичащи процеси - ферментация или вкисване, или и двете паралелно.
И аз наскоро вкиснах 100л. битер ...
И то от експерименти дето си знаех че няма да помогнат.</t>
  </si>
  <si>
    <t>Варене - да БЪЛБУКА!</t>
  </si>
  <si>
    <t>Поздравления за първата дегустация! :)
Сега като гледам какво си писал, първото озахаряване си го правил на доста високи температури, така че не търси много алкохол. За сметка на това пък трябва да имаш наситен вкус, нали? Аз пък направих обратната грешка в началото - страхувах се да не прецакам нещата и много бавно вдигах температурите, та получих в повечко алкохол, но с опитите нещата се балансират..
Така или иначе, първата бира е като първата жена, като първата лодка - остава си най-скъпа :)</t>
  </si>
  <si>
    <r>
      <rPr>
        <b/>
        <sz val="13"/>
        <color theme="1"/>
        <rFont val="Calibri"/>
        <family val="2"/>
        <charset val="204"/>
        <scheme val="minor"/>
      </rPr>
      <t>Boil Size</t>
    </r>
    <r>
      <rPr>
        <sz val="13"/>
        <color theme="1"/>
        <rFont val="Calibri"/>
        <family val="2"/>
        <charset val="204"/>
        <scheme val="minor"/>
      </rPr>
      <t xml:space="preserve"> - литри пивната мъст преди варене  (π.r</t>
    </r>
    <r>
      <rPr>
        <sz val="13"/>
        <color theme="1"/>
        <rFont val="Arial"/>
        <family val="2"/>
        <charset val="204"/>
      </rPr>
      <t>²</t>
    </r>
    <r>
      <rPr>
        <sz val="13"/>
        <color theme="1"/>
        <rFont val="Calibri"/>
        <family val="2"/>
        <charset val="204"/>
        <scheme val="minor"/>
      </rPr>
      <t>.h)</t>
    </r>
  </si>
  <si>
    <r>
      <rPr>
        <b/>
        <u/>
        <sz val="13"/>
        <color theme="1"/>
        <rFont val="Calibri"/>
        <family val="2"/>
        <charset val="204"/>
        <scheme val="minor"/>
      </rPr>
      <t>Охлаждане:</t>
    </r>
    <r>
      <rPr>
        <b/>
        <sz val="13"/>
        <color theme="1"/>
        <rFont val="Calibri"/>
        <family val="2"/>
        <charset val="204"/>
        <scheme val="minor"/>
      </rPr>
      <t xml:space="preserve"> OG</t>
    </r>
    <r>
      <rPr>
        <sz val="13"/>
        <color theme="1"/>
        <rFont val="Calibri"/>
        <family val="2"/>
        <charset val="204"/>
        <scheme val="minor"/>
      </rPr>
      <t xml:space="preserve"> - екстракт преди заквасване  (π.r².h)</t>
    </r>
  </si>
  <si>
    <r>
      <rPr>
        <b/>
        <sz val="13"/>
        <color theme="1"/>
        <rFont val="Calibri"/>
        <family val="2"/>
        <charset val="204"/>
        <scheme val="minor"/>
      </rPr>
      <t xml:space="preserve">Batch Size </t>
    </r>
    <r>
      <rPr>
        <sz val="13"/>
        <color theme="1"/>
        <rFont val="Calibri"/>
        <family val="2"/>
        <charset val="204"/>
        <scheme val="minor"/>
      </rPr>
      <t>- литри пивната мъст във ферментатора</t>
    </r>
  </si>
  <si>
    <t xml:space="preserve"> boil</t>
  </si>
  <si>
    <t>инвест</t>
  </si>
  <si>
    <t>batch</t>
  </si>
  <si>
    <t xml:space="preserve">Малко "клан - недоклан" стана работата.
Вярно е че има такава препоръка в описанието на системата за домашно пивоварство "Браумайстер" (да се прави отваряне и затваряне на капачките ако те са от онези за многократно използване суинг-топ)
Причината да се препоръчва това, според мен е свързана именно с изгонването на кислорода, който е останал в бутилката при бутилирането, а не за да се вкарва нов кислород.
(При отварянето излизащият отдолу въглероден двуокис изтласква навън останалия отгоре кислород)
Така се гарантира че при отлежаването на бирата в бутилките няма да има останал кислород вътре, който да направи неприятните ефекти от окислението на алкохолите и хмелните производни.Въобще, кислорода след ферментацията е враг, а не търсен приятел.
Окислената бира има вкус на мокър картон, леки такива нотки са допустими само за някои много силни стилове, които така или иначе трябва да отлежават дълго и окислението е неизбежно, но в малки степени.
Силно оксидираната бира е неприятна за пиене.
</t>
  </si>
  <si>
    <t>Майсторлък е да се минимизира тази утайка до степен да не се забелязва и все пак да е добре газирана бирата.
Основни методи за това са :
1. Да не се прибързва с бутилирането - 7 дни ферментация е минималният срок, след това по желание може да се приложи лагеруване в същия или в друг съд, едно откаляване и след това лагеруване, т.н. Crash Cold - силно охлаждане на ферментатора, за да флокулират и да паднат в утайка дрождите и бирата да се избистри.
2. При бутилирането да се прецени дали има достатъчно дрождеви клетки за газировката (след студеното лагеруване), ако няма - да се добавят други специални дрожди за бутилкова газировка - Safbrew F2, Mauri Brew Draught и др. - тези дрожди са силно залепващи на дъното на бутилката и правят утайката почти незабележима. 
3. След газировката да се изчака повечко време в хладилника или в студено помещение бирата да се избистри и формира. Това спомага и за подобряване на пяната - мека, смалки фини балончета, с добре разтворен въглероден двуокис. От пяната пък зависи и усещането за аромат в чашата - има пяна -има аромат на хмел, на малц и т.н. Няма пяна - няма кой да ги извади тия аромати от течността.</t>
  </si>
  <si>
    <r>
      <rPr>
        <b/>
        <u/>
        <sz val="13"/>
        <color theme="1"/>
        <rFont val="Calibri"/>
        <family val="2"/>
        <charset val="204"/>
        <scheme val="minor"/>
      </rPr>
      <t>Бутилиране</t>
    </r>
    <r>
      <rPr>
        <sz val="13"/>
        <color theme="1"/>
        <rFont val="Calibri"/>
        <family val="2"/>
        <charset val="204"/>
        <scheme val="minor"/>
      </rPr>
      <t xml:space="preserve">  - да не се бърза, </t>
    </r>
    <r>
      <rPr>
        <b/>
        <sz val="13"/>
        <color theme="1"/>
        <rFont val="Calibri"/>
        <family val="2"/>
        <charset val="204"/>
        <scheme val="minor"/>
      </rPr>
      <t>7 дни мин!</t>
    </r>
  </si>
  <si>
    <t>Дълго отлежаване е нужно само на силно алкохолни и силно охмелени бири, иначе не си заслужава, защото няма да се постигне нещо по-добро.
Аз напоследък най-много си харесвам бирите на около 20-30 дена след заквасването, след това осезаемо пада малцовият вкус, след него започва да изтънява аромата на хмел и накрая започва и горчивината да спада.</t>
  </si>
  <si>
    <t>15 мин. врене на хмел не е за аромат, а за вкус (мекота на горчивината)
За същински аромат се иска силно ароматен хмел и не повече от 5 мин. врене.</t>
  </si>
  <si>
    <t>Магнум - 65м (горчив;  12,7%)</t>
  </si>
  <si>
    <t>Жатец - 5м (ароматен;  за аромат;  3,4%)</t>
  </si>
  <si>
    <t>62-63`C-алкохолна бира,
67-68`C-слабоалкохолна бира с плътно тяло.
А eднотемпературното озахаряване /напр 66`C/
са го въвели американците за по-лесно .</t>
  </si>
  <si>
    <t xml:space="preserve">US-05, a те свалят екстракта много. </t>
  </si>
  <si>
    <t>Сипване газиращият елемен в нов съд, преливане от ферментатора, бутилиране</t>
  </si>
  <si>
    <t>Жатец - 15мин (ароматен;  за мекота;  3,4%)</t>
  </si>
  <si>
    <t>Финикс Окорон</t>
  </si>
  <si>
    <t>спиртомер</t>
  </si>
  <si>
    <t>йод</t>
  </si>
  <si>
    <t>меря и като видя пеха-то да тръгне нагоре - веднага махам от утайките</t>
  </si>
  <si>
    <t>ирландски мъх -  1гр / 20л boil size</t>
  </si>
  <si>
    <t>разходи</t>
  </si>
  <si>
    <t>приходи</t>
  </si>
  <si>
    <t>оборудване, консумативи</t>
  </si>
  <si>
    <t>клиент</t>
  </si>
  <si>
    <t>печалба</t>
  </si>
  <si>
    <t>Колко гр. е пивната мъст, първите литри</t>
  </si>
  <si>
    <t>Залагане на мини стартер с първите литри</t>
  </si>
  <si>
    <r>
      <rPr>
        <b/>
        <sz val="13"/>
        <color theme="1"/>
        <rFont val="Calibri"/>
        <family val="2"/>
        <charset val="204"/>
        <scheme val="minor"/>
      </rPr>
      <t>Batch Size</t>
    </r>
    <r>
      <rPr>
        <sz val="13"/>
        <color theme="1"/>
        <rFont val="Calibri"/>
        <family val="2"/>
        <charset val="204"/>
        <scheme val="minor"/>
      </rPr>
      <t xml:space="preserve"> - литри мъст в казана на 20°С</t>
    </r>
  </si>
  <si>
    <t>Pale Ale - Вайерман</t>
  </si>
  <si>
    <t>Колко е захарността в казана преди варенето</t>
  </si>
  <si>
    <t>АBV = (начален екстракт - краен екстракт)*0,52</t>
  </si>
  <si>
    <t>Еквивалент на захар в грамове за литър мъст</t>
  </si>
  <si>
    <t>Нужно количество неферментирала мъст</t>
  </si>
  <si>
    <t>Измерена захарност на отделената мъст в °P</t>
  </si>
  <si>
    <t>Промиване - бавно с разбъркване, до 2°Р</t>
  </si>
  <si>
    <t>При промиването започваш от около 19-20% колкото е сладката пивна мъст и постепенно с преминаването на водата през триците тя извлича останалия в тях екстракт като постоянно пада от 19 до 2 %
Когато от чучура тече с 2% , в тенджерата се е събрала мъст с около 10-11% екстракт.
След варенето той се покачва до 12-13% според рецептата и конкретния сетъп на домашния пивовар.
За по-слаби бири може да се увеличи водата за озахаряване до 1:4 и пак да се промие с още 4л. , за по-силни е обратното : озахаряване с 2.5л. на кг. малц и промиване с 3 - 3.5л.
Тогава обаче в триците остава неизвлечен екстракт и ефективността пада.
Поради това и най-голяма ефективност (екстрактивност) има при слабите бири.</t>
  </si>
  <si>
    <t>Пеха 4.5 преди ферментацията ми се вижда много ниско. Май не си калибрирал преди мерене.
Вземи една евтина бира от магазина - да е с поне 10.5 екстракт и след като отсипеш в чаша малко за меренето - остави го да се стопли до 20гр. , мушни в него пеха-метъра и след 1 мин. започни да въртиш винтчето отзад с отвертката докато покаже 4.5
След това измери каквото ще мериш, но то вече е започнало да ферментира, а от там и да пада PH-то.
Преди бутилирането измери и тогава очаквай да е 4.5
По време на озахаряването обикновено е 5.6-5.9, а го търсим да падне до 5.1-5.2 като добавяме млечна киселина или кисел малц.
По време на варката е около 5.7 , а го търсим да е 5.2-5.3.
Чак след главната ферментация пада до 4.5
Ако започне да се качва след като е паднало до 4.5 - значи имаме автолиза на дрождите и е нужно да се декантира бирата и да се изхвърли утайката. Или директно да се бутилира.</t>
  </si>
  <si>
    <t xml:space="preserve">
Re: Киселинност на ейловете</t>
  </si>
  <si>
    <t>Коригиране до 5,2 pH при 20°С</t>
  </si>
  <si>
    <t>Контролно мерене на pH</t>
  </si>
  <si>
    <t>Филтриране на вода + коригиране до 7 pH при 20°С</t>
  </si>
  <si>
    <r>
      <rPr>
        <b/>
        <sz val="13"/>
        <color theme="1"/>
        <rFont val="Calibri"/>
        <family val="2"/>
        <charset val="204"/>
        <scheme val="minor"/>
      </rPr>
      <t xml:space="preserve">FG </t>
    </r>
    <r>
      <rPr>
        <sz val="13"/>
        <color theme="1"/>
        <rFont val="Calibri"/>
        <family val="2"/>
        <charset val="204"/>
        <scheme val="minor"/>
      </rPr>
      <t>- плътност след края на ферментацията - поне 1/4 от началната</t>
    </r>
  </si>
  <si>
    <t>тъмните бири се правят с много твърда вода…</t>
  </si>
  <si>
    <t>материали</t>
  </si>
  <si>
    <t>Премиант за чешки тип лагери, Магнум или Херкулес за немски, Чалънджър за английски ейлове, Нъгет или който и да е друг силногорчив американски за американски ейлове и лагери)</t>
  </si>
  <si>
    <r>
      <t>Озахаряване</t>
    </r>
    <r>
      <rPr>
        <sz val="13"/>
        <color theme="1"/>
        <rFont val="Calibri"/>
        <family val="2"/>
        <charset val="204"/>
        <scheme val="minor"/>
      </rPr>
      <t xml:space="preserve">  + вода за промиване;  рН 5,2 при 20°С</t>
    </r>
  </si>
  <si>
    <t>Yassno Pivo</t>
  </si>
  <si>
    <t>Doppelbock</t>
  </si>
  <si>
    <t>Мюнхенски тип 1</t>
  </si>
  <si>
    <t>Карамюних тип 1</t>
  </si>
  <si>
    <t>Протеаза на 52° - вода на 58°С</t>
  </si>
  <si>
    <t>Бетаамилазна на 68-70°</t>
  </si>
  <si>
    <t>Алфа амилазна на 70-72°С</t>
  </si>
  <si>
    <t>йодна проба + машаут на 78°С</t>
  </si>
  <si>
    <t>ГРАФИК  Yassno Pivo</t>
  </si>
  <si>
    <t xml:space="preserve">№ </t>
  </si>
  <si>
    <r>
      <rPr>
        <b/>
        <sz val="13"/>
        <color theme="1"/>
        <rFont val="Calibri"/>
        <family val="2"/>
        <charset val="204"/>
        <scheme val="minor"/>
      </rPr>
      <t>Наръсване на дрождите</t>
    </r>
    <r>
      <rPr>
        <sz val="13"/>
        <color theme="1"/>
        <rFont val="Calibri"/>
        <family val="2"/>
        <charset val="204"/>
        <scheme val="minor"/>
      </rPr>
      <t xml:space="preserve">, нагревател на 22°С </t>
    </r>
  </si>
  <si>
    <t>дата, час:</t>
  </si>
  <si>
    <r>
      <t>Междинни измервания:   2д</t>
    </r>
    <r>
      <rPr>
        <u/>
        <sz val="13"/>
        <color theme="1"/>
        <rFont val="Calibri"/>
        <family val="2"/>
        <charset val="204"/>
        <scheme val="minor"/>
      </rPr>
      <t xml:space="preserve">          </t>
    </r>
    <r>
      <rPr>
        <sz val="13"/>
        <color theme="1"/>
        <rFont val="Calibri"/>
        <family val="2"/>
        <charset val="204"/>
        <scheme val="minor"/>
      </rPr>
      <t>;  3д</t>
    </r>
    <r>
      <rPr>
        <u/>
        <sz val="13"/>
        <color theme="1"/>
        <rFont val="Calibri"/>
        <family val="2"/>
        <charset val="204"/>
        <scheme val="minor"/>
      </rPr>
      <t xml:space="preserve">          </t>
    </r>
    <r>
      <rPr>
        <sz val="13"/>
        <color theme="1"/>
        <rFont val="Calibri"/>
        <family val="2"/>
        <charset val="204"/>
        <scheme val="minor"/>
      </rPr>
      <t>;  4д</t>
    </r>
    <r>
      <rPr>
        <u/>
        <sz val="13"/>
        <color theme="1"/>
        <rFont val="Calibri"/>
        <family val="2"/>
        <charset val="204"/>
        <scheme val="minor"/>
      </rPr>
      <t xml:space="preserve">          </t>
    </r>
    <r>
      <rPr>
        <sz val="13"/>
        <color theme="1"/>
        <rFont val="Calibri"/>
        <family val="2"/>
        <charset val="204"/>
        <scheme val="minor"/>
      </rPr>
      <t>;  5д</t>
    </r>
    <r>
      <rPr>
        <u/>
        <sz val="13"/>
        <color theme="1"/>
        <rFont val="Calibri"/>
        <family val="2"/>
        <charset val="204"/>
        <scheme val="minor"/>
      </rPr>
      <t xml:space="preserve">          </t>
    </r>
    <r>
      <rPr>
        <sz val="13"/>
        <color theme="1"/>
        <rFont val="Calibri"/>
        <family val="2"/>
        <charset val="204"/>
        <scheme val="minor"/>
      </rPr>
      <t>;  6д</t>
    </r>
    <r>
      <rPr>
        <u/>
        <sz val="13"/>
        <color theme="1"/>
        <rFont val="Calibri"/>
        <family val="2"/>
        <charset val="204"/>
        <scheme val="minor"/>
      </rPr>
      <t xml:space="preserve">           </t>
    </r>
    <r>
      <rPr>
        <sz val="13"/>
        <color theme="1"/>
        <rFont val="Calibri"/>
        <family val="2"/>
        <charset val="204"/>
        <scheme val="minor"/>
      </rPr>
      <t>;  7д</t>
    </r>
    <r>
      <rPr>
        <u/>
        <sz val="13"/>
        <color theme="1"/>
        <rFont val="Calibri"/>
        <family val="2"/>
        <charset val="204"/>
        <scheme val="minor"/>
      </rPr>
      <t xml:space="preserve">           </t>
    </r>
    <r>
      <rPr>
        <sz val="13"/>
        <color theme="1"/>
        <rFont val="Calibri"/>
        <family val="2"/>
        <charset val="204"/>
        <scheme val="minor"/>
      </rPr>
      <t xml:space="preserve">; </t>
    </r>
  </si>
  <si>
    <t>0-5% ABV</t>
  </si>
  <si>
    <t>5-7% ABV</t>
  </si>
  <si>
    <t>8-10% ABV</t>
  </si>
  <si>
    <r>
      <t>Safale S04</t>
    </r>
    <r>
      <rPr>
        <b/>
        <sz val="13"/>
        <color theme="10"/>
        <rFont val="Calibri"/>
        <family val="2"/>
        <scheme val="minor"/>
      </rPr>
      <t xml:space="preserve">  никакъв стартер!</t>
    </r>
  </si>
  <si>
    <t>гр/л маш</t>
  </si>
  <si>
    <t>You will know when you have pitched the right amount of yeast because the high kraeusen stage (the tall foamy cap) will have formed in four hours or less. If it takes longer than 4 hours- don't worry too much. If it takes longer than 24 hours to form- you</t>
  </si>
  <si>
    <t>лв</t>
  </si>
  <si>
    <t>http://forum.beer-bg.com/viewtopic.php?f=25&amp;t=2784&amp;p=9402&amp;hilit=%D1%80%D1%8A%D0%B6%D0%B5%D0%BD#p9402</t>
  </si>
</sst>
</file>

<file path=xl/styles.xml><?xml version="1.0" encoding="utf-8"?>
<styleSheet xmlns="http://schemas.openxmlformats.org/spreadsheetml/2006/main" xmlns:mc="http://schemas.openxmlformats.org/markup-compatibility/2006" xmlns:x14ac="http://schemas.microsoft.com/office/spreadsheetml/2009/9/ac" mc:Ignorable="x14ac">
  <numFmts count="26">
    <numFmt numFmtId="44" formatCode="_-* #,##0.00\ &quot;лв.&quot;_-;\-* #,##0.00\ &quot;лв.&quot;_-;_-* &quot;-&quot;??\ &quot;лв.&quot;_-;_-@_-"/>
    <numFmt numFmtId="164" formatCode="0.0%"/>
    <numFmt numFmtId="165" formatCode="&quot;= &quot;0.00"/>
    <numFmt numFmtId="166" formatCode="0&quot; л&quot;"/>
    <numFmt numFmtId="167" formatCode="0.00&quot; л&quot;"/>
    <numFmt numFmtId="168" formatCode="0&quot; гр/л&quot;"/>
    <numFmt numFmtId="169" formatCode="0&quot; гр&quot;"/>
    <numFmt numFmtId="170" formatCode="0.0&quot; %P&quot;"/>
    <numFmt numFmtId="171" formatCode="0.0"/>
    <numFmt numFmtId="172" formatCode="0.00&quot;лв/бр&quot;"/>
    <numFmt numFmtId="173" formatCode="&quot;= &quot;0.000&quot; гр&quot;"/>
    <numFmt numFmtId="174" formatCode="&quot;= &quot;0&quot;бр&quot;"/>
    <numFmt numFmtId="175" formatCode="0&quot; кг&quot;"/>
    <numFmt numFmtId="176" formatCode="&quot;от &quot;hh:mm"/>
    <numFmt numFmtId="177" formatCode="&quot;до &quot;hh:mm"/>
    <numFmt numFmtId="178" formatCode="0&quot; бр&quot;"/>
    <numFmt numFmtId="181" formatCode="0&quot; мин&quot;"/>
    <numFmt numFmtId="182" formatCode="0.0&quot; °P&quot;"/>
    <numFmt numFmtId="183" formatCode="0.0&quot; %&quot;"/>
    <numFmt numFmtId="184" formatCode="d/mm/yy"/>
    <numFmt numFmtId="185" formatCode="0.0&quot; гр/л&quot;"/>
    <numFmt numFmtId="186" formatCode="0.00&quot; кг&quot;"/>
    <numFmt numFmtId="187" formatCode="0.0&quot; кг&quot;"/>
    <numFmt numFmtId="188" formatCode="#,##0.00\ &quot;лв&quot;;[Red]#,##0.00\ &quot;лв&quot;"/>
    <numFmt numFmtId="189" formatCode="#,##0.00\ &quot;лв&quot;"/>
    <numFmt numFmtId="192" formatCode="#,##0.00\ &quot;лв.&quot;"/>
  </numFmts>
  <fonts count="61" x14ac:knownFonts="1">
    <font>
      <sz val="11"/>
      <color theme="1"/>
      <name val="Calibri"/>
      <family val="2"/>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scheme val="minor"/>
    </font>
    <font>
      <b/>
      <sz val="11"/>
      <color theme="1"/>
      <name val="Calibri"/>
      <family val="2"/>
      <charset val="204"/>
      <scheme val="minor"/>
    </font>
    <font>
      <sz val="11"/>
      <color theme="1"/>
      <name val="Calibri"/>
      <family val="2"/>
      <charset val="204"/>
    </font>
    <font>
      <sz val="7"/>
      <color theme="1"/>
      <name val="Times New Roman"/>
      <family val="1"/>
      <charset val="204"/>
    </font>
    <font>
      <sz val="11"/>
      <color theme="1"/>
      <name val="Arial"/>
      <family val="2"/>
      <charset val="204"/>
    </font>
    <font>
      <sz val="7"/>
      <color theme="1"/>
      <name val="Arial"/>
      <family val="2"/>
      <charset val="204"/>
    </font>
    <font>
      <vertAlign val="superscript"/>
      <sz val="11"/>
      <color theme="1"/>
      <name val="Arial"/>
      <family val="2"/>
      <charset val="204"/>
    </font>
    <font>
      <b/>
      <sz val="11"/>
      <color theme="1"/>
      <name val="Arial"/>
      <family val="2"/>
      <charset val="204"/>
    </font>
    <font>
      <sz val="12"/>
      <color theme="1"/>
      <name val="Arial"/>
      <family val="2"/>
      <charset val="204"/>
    </font>
    <font>
      <b/>
      <sz val="12"/>
      <color theme="1"/>
      <name val="Arial"/>
      <family val="2"/>
      <charset val="204"/>
    </font>
    <font>
      <sz val="11"/>
      <color rgb="FF000000"/>
      <name val="Calibri"/>
      <family val="2"/>
      <charset val="204"/>
      <scheme val="minor"/>
    </font>
    <font>
      <sz val="11"/>
      <color rgb="FF000000"/>
      <name val="Verdana"/>
      <family val="2"/>
      <charset val="204"/>
    </font>
    <font>
      <b/>
      <sz val="14"/>
      <color theme="1"/>
      <name val="Calibri"/>
      <family val="2"/>
      <charset val="204"/>
      <scheme val="minor"/>
    </font>
    <font>
      <sz val="9"/>
      <color indexed="81"/>
      <name val="Tahoma"/>
      <family val="2"/>
      <charset val="204"/>
    </font>
    <font>
      <b/>
      <sz val="9"/>
      <color indexed="81"/>
      <name val="Tahoma"/>
      <family val="2"/>
      <charset val="204"/>
    </font>
    <font>
      <sz val="12.65"/>
      <color theme="1"/>
      <name val="Calibri"/>
      <family val="2"/>
      <charset val="204"/>
    </font>
    <font>
      <sz val="11"/>
      <name val="Calibri"/>
      <family val="2"/>
      <charset val="204"/>
      <scheme val="minor"/>
    </font>
    <font>
      <b/>
      <sz val="11"/>
      <name val="Calibri"/>
      <family val="2"/>
      <charset val="204"/>
      <scheme val="minor"/>
    </font>
    <font>
      <b/>
      <sz val="11"/>
      <color theme="1"/>
      <name val="Calibri"/>
      <family val="2"/>
      <charset val="204"/>
    </font>
    <font>
      <sz val="14"/>
      <color theme="1"/>
      <name val="Calibri"/>
      <family val="2"/>
      <charset val="204"/>
      <scheme val="minor"/>
    </font>
    <font>
      <u/>
      <sz val="11"/>
      <color theme="10"/>
      <name val="Calibri"/>
      <family val="2"/>
      <scheme val="minor"/>
    </font>
    <font>
      <b/>
      <u/>
      <sz val="16"/>
      <color theme="10"/>
      <name val="Calibri"/>
      <family val="2"/>
      <charset val="204"/>
      <scheme val="minor"/>
    </font>
    <font>
      <b/>
      <sz val="11"/>
      <color theme="1"/>
      <name val="Calibri"/>
      <family val="2"/>
      <scheme val="minor"/>
    </font>
    <font>
      <sz val="13"/>
      <color theme="1"/>
      <name val="Arial"/>
      <family val="2"/>
      <charset val="204"/>
    </font>
    <font>
      <sz val="13"/>
      <color theme="1"/>
      <name val="Calibri"/>
      <family val="2"/>
      <charset val="204"/>
      <scheme val="minor"/>
    </font>
    <font>
      <b/>
      <sz val="13"/>
      <color theme="1"/>
      <name val="Calibri"/>
      <family val="2"/>
      <charset val="204"/>
      <scheme val="minor"/>
    </font>
    <font>
      <b/>
      <u/>
      <sz val="13"/>
      <color theme="1"/>
      <name val="Calibri"/>
      <family val="2"/>
      <charset val="204"/>
      <scheme val="minor"/>
    </font>
    <font>
      <i/>
      <sz val="13"/>
      <color theme="1"/>
      <name val="Calibri"/>
      <family val="2"/>
      <charset val="204"/>
      <scheme val="minor"/>
    </font>
    <font>
      <b/>
      <u/>
      <sz val="13"/>
      <color theme="10"/>
      <name val="Calibri"/>
      <family val="2"/>
      <charset val="204"/>
      <scheme val="minor"/>
    </font>
    <font>
      <sz val="13"/>
      <color rgb="FF000000"/>
      <name val="Calibri"/>
      <family val="2"/>
      <charset val="204"/>
      <scheme val="minor"/>
    </font>
    <font>
      <u/>
      <sz val="13"/>
      <color theme="10"/>
      <name val="Calibri"/>
      <family val="2"/>
      <scheme val="minor"/>
    </font>
    <font>
      <sz val="13"/>
      <color rgb="FF000000"/>
      <name val="Verdana"/>
      <family val="2"/>
      <charset val="204"/>
    </font>
    <font>
      <sz val="13"/>
      <color theme="1"/>
      <name val="Calibri"/>
      <family val="2"/>
      <scheme val="minor"/>
    </font>
    <font>
      <u/>
      <sz val="13"/>
      <color theme="1"/>
      <name val="Calibri"/>
      <family val="2"/>
      <charset val="204"/>
      <scheme val="minor"/>
    </font>
    <font>
      <sz val="13"/>
      <name val="Calibri"/>
      <family val="2"/>
      <charset val="204"/>
      <scheme val="minor"/>
    </font>
    <font>
      <b/>
      <sz val="13"/>
      <name val="Calibri"/>
      <family val="2"/>
      <charset val="204"/>
      <scheme val="minor"/>
    </font>
    <font>
      <sz val="13"/>
      <name val="Calibri"/>
      <family val="2"/>
      <scheme val="minor"/>
    </font>
    <font>
      <b/>
      <sz val="13"/>
      <color theme="1"/>
      <name val="Calibri"/>
      <family val="2"/>
      <scheme val="minor"/>
    </font>
    <font>
      <b/>
      <sz val="13"/>
      <color theme="10"/>
      <name val="Calibri"/>
      <family val="2"/>
      <scheme val="minor"/>
    </font>
  </fonts>
  <fills count="5">
    <fill>
      <patternFill patternType="none"/>
    </fill>
    <fill>
      <patternFill patternType="gray125"/>
    </fill>
    <fill>
      <patternFill patternType="solid">
        <fgColor theme="4" tint="0.79998168889431442"/>
        <bgColor indexed="64"/>
      </patternFill>
    </fill>
    <fill>
      <patternFill patternType="solid">
        <fgColor theme="9" tint="0.59999389629810485"/>
        <bgColor indexed="64"/>
      </patternFill>
    </fill>
    <fill>
      <patternFill patternType="solid">
        <fgColor rgb="FFFFFF00"/>
        <bgColor indexed="64"/>
      </patternFill>
    </fill>
  </fills>
  <borders count="17">
    <border>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medium">
        <color rgb="FF000000"/>
      </left>
      <right style="medium">
        <color rgb="FF000000"/>
      </right>
      <top style="medium">
        <color rgb="FF000000"/>
      </top>
      <bottom style="medium">
        <color rgb="FF000000"/>
      </bottom>
      <diagonal/>
    </border>
    <border>
      <left style="medium">
        <color rgb="FF000000"/>
      </left>
      <right style="medium">
        <color rgb="FF000000"/>
      </right>
      <top style="medium">
        <color rgb="FF000000"/>
      </top>
      <bottom/>
      <diagonal/>
    </border>
    <border>
      <left style="medium">
        <color rgb="FF000000"/>
      </left>
      <right style="medium">
        <color rgb="FF000000"/>
      </right>
      <top/>
      <bottom/>
      <diagonal/>
    </border>
    <border>
      <left style="medium">
        <color rgb="FF000000"/>
      </left>
      <right style="medium">
        <color rgb="FF000000"/>
      </right>
      <top/>
      <bottom style="medium">
        <color rgb="FF000000"/>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diagonal/>
    </border>
  </borders>
  <cellStyleXfs count="4">
    <xf numFmtId="0" fontId="0" fillId="0" borderId="0"/>
    <xf numFmtId="44" fontId="22" fillId="0" borderId="0" applyFont="0" applyFill="0" applyBorder="0" applyAlignment="0" applyProtection="0"/>
    <xf numFmtId="9" fontId="22" fillId="0" borderId="0" applyFont="0" applyFill="0" applyBorder="0" applyAlignment="0" applyProtection="0"/>
    <xf numFmtId="0" fontId="42" fillId="0" borderId="0" applyNumberFormat="0" applyFill="0" applyBorder="0" applyAlignment="0" applyProtection="0"/>
  </cellStyleXfs>
  <cellXfs count="352">
    <xf numFmtId="0" fontId="0" fillId="0" borderId="0" xfId="0"/>
    <xf numFmtId="0" fontId="0" fillId="0" borderId="0" xfId="0" applyAlignment="1">
      <alignment vertical="center"/>
    </xf>
    <xf numFmtId="0" fontId="21" fillId="0" borderId="0" xfId="0" applyFont="1" applyAlignment="1">
      <alignment horizontal="left" vertical="center"/>
    </xf>
    <xf numFmtId="44" fontId="0" fillId="0" borderId="0" xfId="1" applyFont="1" applyAlignment="1">
      <alignment horizontal="center" vertical="center"/>
    </xf>
    <xf numFmtId="0" fontId="21" fillId="0" borderId="0" xfId="0" applyFont="1" applyAlignment="1">
      <alignment vertical="center"/>
    </xf>
    <xf numFmtId="0" fontId="0" fillId="0" borderId="0" xfId="0" applyAlignment="1">
      <alignment vertical="center" wrapText="1"/>
    </xf>
    <xf numFmtId="0" fontId="23" fillId="0" borderId="0" xfId="0" applyFont="1" applyAlignment="1">
      <alignment vertical="center"/>
    </xf>
    <xf numFmtId="0" fontId="26" fillId="0" borderId="0" xfId="0" applyFont="1" applyAlignment="1">
      <alignment vertical="center"/>
    </xf>
    <xf numFmtId="0" fontId="26" fillId="0" borderId="0" xfId="0" applyFont="1" applyAlignment="1">
      <alignment horizontal="left" vertical="center"/>
    </xf>
    <xf numFmtId="0" fontId="26" fillId="0" borderId="0" xfId="0" applyFont="1" applyAlignment="1">
      <alignment horizontal="center" vertical="center"/>
    </xf>
    <xf numFmtId="0" fontId="29" fillId="0" borderId="0" xfId="0" applyFont="1" applyAlignment="1">
      <alignment vertical="center"/>
    </xf>
    <xf numFmtId="0" fontId="26" fillId="0" borderId="0" xfId="0" applyFont="1" applyAlignment="1">
      <alignment vertical="center" wrapText="1"/>
    </xf>
    <xf numFmtId="0" fontId="20" fillId="0" borderId="0" xfId="0" applyFont="1" applyAlignment="1">
      <alignment vertical="center"/>
    </xf>
    <xf numFmtId="0" fontId="30" fillId="0" borderId="0" xfId="0" applyFont="1" applyAlignment="1">
      <alignment vertical="center"/>
    </xf>
    <xf numFmtId="0" fontId="31" fillId="0" borderId="0" xfId="0" applyFont="1" applyAlignment="1">
      <alignment vertical="center"/>
    </xf>
    <xf numFmtId="14" fontId="31" fillId="0" borderId="0" xfId="0" applyNumberFormat="1" applyFont="1" applyAlignment="1">
      <alignment horizontal="left" vertical="center"/>
    </xf>
    <xf numFmtId="0" fontId="30" fillId="0" borderId="0" xfId="0" applyFont="1" applyAlignment="1">
      <alignment horizontal="center" vertical="center"/>
    </xf>
    <xf numFmtId="0" fontId="19" fillId="0" borderId="0" xfId="0" applyFont="1" applyAlignment="1">
      <alignment vertical="center"/>
    </xf>
    <xf numFmtId="2" fontId="19" fillId="0" borderId="0" xfId="0" applyNumberFormat="1" applyFont="1" applyAlignment="1">
      <alignment horizontal="center" vertical="center"/>
    </xf>
    <xf numFmtId="2" fontId="19" fillId="0" borderId="0" xfId="0" applyNumberFormat="1" applyFont="1" applyAlignment="1">
      <alignment vertical="center"/>
    </xf>
    <xf numFmtId="0" fontId="19" fillId="0" borderId="0" xfId="0" applyFont="1" applyAlignment="1">
      <alignment horizontal="center" vertical="center"/>
    </xf>
    <xf numFmtId="2" fontId="19" fillId="0" borderId="0" xfId="0" applyNumberFormat="1" applyFont="1" applyBorder="1" applyAlignment="1">
      <alignment horizontal="center" vertical="center"/>
    </xf>
    <xf numFmtId="0" fontId="19" fillId="0" borderId="0" xfId="0" applyFont="1" applyFill="1" applyAlignment="1">
      <alignment vertical="center"/>
    </xf>
    <xf numFmtId="2" fontId="19" fillId="0" borderId="0" xfId="0" applyNumberFormat="1" applyFont="1" applyFill="1" applyBorder="1" applyAlignment="1">
      <alignment horizontal="center" vertical="center"/>
    </xf>
    <xf numFmtId="0" fontId="19" fillId="0" borderId="0" xfId="0" applyFont="1" applyFill="1" applyAlignment="1">
      <alignment horizontal="center" vertical="center"/>
    </xf>
    <xf numFmtId="0" fontId="32" fillId="0" borderId="0" xfId="0" applyFont="1" applyFill="1" applyAlignment="1">
      <alignment horizontal="center" vertical="center" wrapText="1"/>
    </xf>
    <xf numFmtId="0" fontId="33" fillId="0" borderId="0" xfId="0" applyFont="1" applyFill="1" applyAlignment="1">
      <alignment horizontal="center" vertical="center" wrapText="1"/>
    </xf>
    <xf numFmtId="0" fontId="32" fillId="0" borderId="0" xfId="0" applyFont="1" applyFill="1" applyAlignment="1">
      <alignment horizontal="left" vertical="center" wrapText="1"/>
    </xf>
    <xf numFmtId="164" fontId="19" fillId="0" borderId="0" xfId="2" applyNumberFormat="1" applyFont="1" applyFill="1" applyAlignment="1">
      <alignment horizontal="center" vertical="center"/>
    </xf>
    <xf numFmtId="2" fontId="19" fillId="0" borderId="0" xfId="0" applyNumberFormat="1" applyFont="1" applyFill="1" applyAlignment="1">
      <alignment horizontal="center" vertical="center"/>
    </xf>
    <xf numFmtId="9" fontId="19" fillId="0" borderId="0" xfId="2" applyNumberFormat="1" applyFont="1" applyAlignment="1">
      <alignment horizontal="center" vertical="center"/>
    </xf>
    <xf numFmtId="2" fontId="19" fillId="2" borderId="1" xfId="0" applyNumberFormat="1" applyFont="1" applyFill="1" applyBorder="1" applyAlignment="1">
      <alignment horizontal="center" vertical="center"/>
    </xf>
    <xf numFmtId="2" fontId="19" fillId="2" borderId="2" xfId="0" applyNumberFormat="1" applyFont="1" applyFill="1" applyBorder="1" applyAlignment="1">
      <alignment horizontal="center" vertical="center"/>
    </xf>
    <xf numFmtId="2" fontId="19" fillId="2" borderId="3" xfId="0" applyNumberFormat="1" applyFont="1" applyFill="1" applyBorder="1" applyAlignment="1">
      <alignment horizontal="center" vertical="center"/>
    </xf>
    <xf numFmtId="2" fontId="19" fillId="0" borderId="2" xfId="0" applyNumberFormat="1" applyFont="1" applyBorder="1" applyAlignment="1">
      <alignment horizontal="center" vertical="center"/>
    </xf>
    <xf numFmtId="0" fontId="33" fillId="0" borderId="0" xfId="0" applyFont="1" applyFill="1" applyAlignment="1">
      <alignment horizontal="left" vertical="center" wrapText="1"/>
    </xf>
    <xf numFmtId="165" fontId="19" fillId="0" borderId="0" xfId="0" applyNumberFormat="1" applyFont="1" applyAlignment="1">
      <alignment horizontal="center" vertical="center"/>
    </xf>
    <xf numFmtId="0" fontId="19" fillId="0" borderId="0" xfId="0" applyNumberFormat="1" applyFont="1" applyAlignment="1">
      <alignment vertical="center"/>
    </xf>
    <xf numFmtId="0" fontId="18" fillId="0" borderId="0" xfId="0" applyFont="1" applyAlignment="1">
      <alignment vertical="center"/>
    </xf>
    <xf numFmtId="0" fontId="19" fillId="0" borderId="0" xfId="0" applyFont="1" applyAlignment="1">
      <alignment horizontal="left" vertical="center"/>
    </xf>
    <xf numFmtId="0" fontId="19" fillId="0" borderId="0" xfId="0" applyFont="1" applyAlignment="1">
      <alignment horizontal="center" vertical="center" wrapText="1"/>
    </xf>
    <xf numFmtId="0" fontId="19" fillId="0" borderId="0" xfId="0" applyFont="1" applyFill="1" applyAlignment="1">
      <alignment horizontal="center" vertical="center" wrapText="1"/>
    </xf>
    <xf numFmtId="0" fontId="18" fillId="0" borderId="0" xfId="0" applyFont="1" applyAlignment="1">
      <alignment horizontal="center" vertical="center" wrapText="1"/>
    </xf>
    <xf numFmtId="0" fontId="19" fillId="0" borderId="0" xfId="0" applyFont="1" applyBorder="1" applyAlignment="1">
      <alignment vertical="center"/>
    </xf>
    <xf numFmtId="0" fontId="19" fillId="0" borderId="0" xfId="0" applyFont="1" applyBorder="1" applyAlignment="1">
      <alignment vertical="center" wrapText="1"/>
    </xf>
    <xf numFmtId="44" fontId="19" fillId="0" borderId="0" xfId="1" applyFont="1" applyBorder="1" applyAlignment="1">
      <alignment horizontal="center" vertical="center"/>
    </xf>
    <xf numFmtId="0" fontId="16" fillId="0" borderId="0" xfId="0" applyFont="1" applyAlignment="1">
      <alignment vertical="center"/>
    </xf>
    <xf numFmtId="2" fontId="19" fillId="0" borderId="4" xfId="0" applyNumberFormat="1" applyFont="1" applyBorder="1" applyAlignment="1">
      <alignment horizontal="center" vertical="center"/>
    </xf>
    <xf numFmtId="2" fontId="16" fillId="0" borderId="2" xfId="0" applyNumberFormat="1" applyFont="1" applyFill="1" applyBorder="1" applyAlignment="1">
      <alignment horizontal="center" vertical="center"/>
    </xf>
    <xf numFmtId="0" fontId="15" fillId="0" borderId="0" xfId="0" applyFont="1" applyAlignment="1">
      <alignment vertical="center"/>
    </xf>
    <xf numFmtId="0" fontId="0" fillId="0" borderId="0" xfId="0" applyAlignment="1">
      <alignment horizontal="center" vertical="center"/>
    </xf>
    <xf numFmtId="0" fontId="13" fillId="0" borderId="0" xfId="0" applyFont="1" applyAlignment="1">
      <alignment vertical="center"/>
    </xf>
    <xf numFmtId="0" fontId="0" fillId="0" borderId="0" xfId="0" applyAlignment="1">
      <alignment horizontal="left" vertical="center"/>
    </xf>
    <xf numFmtId="0" fontId="13" fillId="0" borderId="0" xfId="0" applyFont="1" applyAlignment="1">
      <alignment horizontal="center" vertical="center" wrapText="1"/>
    </xf>
    <xf numFmtId="0" fontId="12" fillId="0" borderId="0" xfId="0" applyFont="1" applyAlignment="1">
      <alignment horizontal="left" vertical="center" wrapText="1"/>
    </xf>
    <xf numFmtId="0" fontId="26" fillId="0" borderId="0" xfId="0" applyFont="1" applyAlignment="1">
      <alignment horizontal="left" vertical="top" wrapText="1"/>
    </xf>
    <xf numFmtId="0" fontId="26" fillId="0" borderId="0" xfId="0" applyFont="1" applyAlignment="1">
      <alignment vertical="top"/>
    </xf>
    <xf numFmtId="0" fontId="26" fillId="0" borderId="0" xfId="0" applyFont="1" applyAlignment="1">
      <alignment vertical="top" wrapText="1"/>
    </xf>
    <xf numFmtId="0" fontId="0" fillId="0" borderId="0" xfId="0" applyAlignment="1">
      <alignment vertical="top"/>
    </xf>
    <xf numFmtId="0" fontId="0" fillId="0" borderId="0" xfId="0" applyAlignment="1">
      <alignment vertical="top" wrapText="1"/>
    </xf>
    <xf numFmtId="0" fontId="38" fillId="0" borderId="0" xfId="0" applyFont="1" applyFill="1" applyAlignment="1">
      <alignment vertical="center"/>
    </xf>
    <xf numFmtId="0" fontId="38" fillId="0" borderId="0" xfId="0" applyFont="1" applyFill="1" applyAlignment="1">
      <alignment horizontal="center" vertical="center"/>
    </xf>
    <xf numFmtId="0" fontId="38" fillId="0" borderId="1" xfId="0" applyFont="1" applyFill="1" applyBorder="1" applyAlignment="1">
      <alignment horizontal="left" vertical="center" wrapText="1"/>
    </xf>
    <xf numFmtId="0" fontId="38" fillId="0" borderId="2" xfId="0" applyFont="1" applyFill="1" applyBorder="1" applyAlignment="1">
      <alignment horizontal="left" vertical="center" wrapText="1"/>
    </xf>
    <xf numFmtId="0" fontId="38" fillId="0" borderId="3" xfId="0" applyFont="1" applyFill="1" applyBorder="1" applyAlignment="1">
      <alignment horizontal="left" vertical="center" wrapText="1"/>
    </xf>
    <xf numFmtId="168" fontId="38" fillId="0" borderId="2" xfId="0" applyNumberFormat="1" applyFont="1" applyFill="1" applyBorder="1" applyAlignment="1">
      <alignment horizontal="center" vertical="center"/>
    </xf>
    <xf numFmtId="166" fontId="38" fillId="2" borderId="2" xfId="0" applyNumberFormat="1" applyFont="1" applyFill="1" applyBorder="1" applyAlignment="1">
      <alignment horizontal="center" vertical="center"/>
    </xf>
    <xf numFmtId="170" fontId="38" fillId="2" borderId="1" xfId="0" applyNumberFormat="1" applyFont="1" applyFill="1" applyBorder="1" applyAlignment="1">
      <alignment horizontal="center" vertical="center"/>
    </xf>
    <xf numFmtId="167" fontId="39" fillId="0" borderId="3" xfId="0" applyNumberFormat="1" applyFont="1" applyFill="1" applyBorder="1" applyAlignment="1">
      <alignment horizontal="center" vertical="center"/>
    </xf>
    <xf numFmtId="0" fontId="23" fillId="3" borderId="5" xfId="0" applyFont="1" applyFill="1" applyBorder="1" applyAlignment="1">
      <alignment vertical="center"/>
    </xf>
    <xf numFmtId="0" fontId="11" fillId="0" borderId="0" xfId="0" applyFont="1" applyAlignment="1">
      <alignment vertical="center"/>
    </xf>
    <xf numFmtId="44" fontId="0" fillId="0" borderId="6" xfId="1" applyFont="1" applyBorder="1" applyAlignment="1">
      <alignment horizontal="center" vertical="center"/>
    </xf>
    <xf numFmtId="0" fontId="0" fillId="0" borderId="6" xfId="0" applyBorder="1" applyAlignment="1">
      <alignment vertical="center"/>
    </xf>
    <xf numFmtId="0" fontId="16" fillId="0" borderId="0" xfId="0" applyFont="1" applyAlignment="1">
      <alignment vertical="center" wrapText="1"/>
    </xf>
    <xf numFmtId="0" fontId="16" fillId="0" borderId="0" xfId="0" applyFont="1" applyAlignment="1">
      <alignment horizontal="center" vertical="center" wrapText="1"/>
    </xf>
    <xf numFmtId="0" fontId="17" fillId="0" borderId="0" xfId="0" applyFont="1" applyAlignment="1">
      <alignment vertical="center" wrapText="1"/>
    </xf>
    <xf numFmtId="0" fontId="11" fillId="0" borderId="0" xfId="0" applyFont="1" applyAlignment="1">
      <alignment horizontal="left" vertical="center"/>
    </xf>
    <xf numFmtId="0" fontId="23" fillId="0" borderId="5" xfId="0" applyFont="1" applyBorder="1" applyAlignment="1">
      <alignment horizontal="center" vertical="center" wrapText="1"/>
    </xf>
    <xf numFmtId="170" fontId="11" fillId="2" borderId="5" xfId="0" applyNumberFormat="1" applyFont="1" applyFill="1" applyBorder="1" applyAlignment="1">
      <alignment horizontal="center" vertical="center" wrapText="1"/>
    </xf>
    <xf numFmtId="0" fontId="11" fillId="0" borderId="0" xfId="0" applyFont="1" applyAlignment="1">
      <alignment horizontal="center" vertical="center"/>
    </xf>
    <xf numFmtId="0" fontId="10" fillId="0" borderId="0" xfId="0" applyFont="1" applyAlignment="1">
      <alignment vertical="center" wrapText="1"/>
    </xf>
    <xf numFmtId="0" fontId="10" fillId="0" borderId="0" xfId="0" applyFont="1" applyAlignment="1">
      <alignment vertical="center"/>
    </xf>
    <xf numFmtId="0" fontId="19" fillId="0" borderId="0" xfId="0" applyFont="1" applyAlignment="1">
      <alignment vertical="center" wrapText="1"/>
    </xf>
    <xf numFmtId="2" fontId="19" fillId="0" borderId="0" xfId="0" applyNumberFormat="1" applyFont="1" applyAlignment="1">
      <alignment horizontal="center" vertical="center" wrapText="1"/>
    </xf>
    <xf numFmtId="2" fontId="19" fillId="0" borderId="0" xfId="0" applyNumberFormat="1" applyFont="1" applyAlignment="1">
      <alignment vertical="center" wrapText="1"/>
    </xf>
    <xf numFmtId="0" fontId="34" fillId="0" borderId="0" xfId="0" applyFont="1" applyAlignment="1">
      <alignment vertical="center" wrapText="1"/>
    </xf>
    <xf numFmtId="0" fontId="23" fillId="0" borderId="0" xfId="0" applyFont="1" applyAlignment="1">
      <alignment horizontal="center" vertical="center" wrapText="1"/>
    </xf>
    <xf numFmtId="2" fontId="19" fillId="0" borderId="5" xfId="0" applyNumberFormat="1" applyFont="1" applyBorder="1" applyAlignment="1">
      <alignment horizontal="center" vertical="center" wrapText="1"/>
    </xf>
    <xf numFmtId="0" fontId="19" fillId="0" borderId="5" xfId="0" applyNumberFormat="1" applyFont="1" applyBorder="1" applyAlignment="1">
      <alignment horizontal="center" vertical="center" wrapText="1"/>
    </xf>
    <xf numFmtId="2" fontId="23" fillId="0" borderId="5" xfId="1" applyNumberFormat="1" applyFont="1" applyBorder="1" applyAlignment="1">
      <alignment horizontal="center" vertical="center" wrapText="1"/>
    </xf>
    <xf numFmtId="2" fontId="19" fillId="0" borderId="5" xfId="1" applyNumberFormat="1" applyFont="1" applyBorder="1" applyAlignment="1">
      <alignment horizontal="center" vertical="center" wrapText="1"/>
    </xf>
    <xf numFmtId="10" fontId="10" fillId="0" borderId="0" xfId="2" applyNumberFormat="1" applyFont="1" applyAlignment="1">
      <alignment horizontal="center" vertical="center"/>
    </xf>
    <xf numFmtId="44" fontId="19" fillId="0" borderId="0" xfId="1" applyFont="1" applyAlignment="1">
      <alignment horizontal="center" vertical="center"/>
    </xf>
    <xf numFmtId="172" fontId="19" fillId="0" borderId="0" xfId="1" applyNumberFormat="1" applyFont="1" applyAlignment="1">
      <alignment horizontal="center" vertical="center"/>
    </xf>
    <xf numFmtId="44" fontId="19" fillId="0" borderId="0" xfId="1" applyFont="1" applyFill="1" applyAlignment="1">
      <alignment horizontal="center" vertical="center"/>
    </xf>
    <xf numFmtId="173" fontId="19" fillId="0" borderId="0" xfId="0" applyNumberFormat="1" applyFont="1" applyAlignment="1">
      <alignment horizontal="center" vertical="center"/>
    </xf>
    <xf numFmtId="174" fontId="19" fillId="0" borderId="0" xfId="0" applyNumberFormat="1" applyFont="1" applyAlignment="1">
      <alignment horizontal="center" vertical="center"/>
    </xf>
    <xf numFmtId="0" fontId="19" fillId="3" borderId="5" xfId="0" applyFont="1" applyFill="1" applyBorder="1" applyAlignment="1">
      <alignment horizontal="center" vertical="center" wrapText="1"/>
    </xf>
    <xf numFmtId="0" fontId="9" fillId="3" borderId="5" xfId="0" applyFont="1" applyFill="1" applyBorder="1" applyAlignment="1">
      <alignment horizontal="center" vertical="center" wrapText="1"/>
    </xf>
    <xf numFmtId="2" fontId="19" fillId="3" borderId="5" xfId="0" applyNumberFormat="1" applyFont="1" applyFill="1" applyBorder="1" applyAlignment="1">
      <alignment horizontal="center" vertical="center" wrapText="1"/>
    </xf>
    <xf numFmtId="166" fontId="19" fillId="0" borderId="5" xfId="0" applyNumberFormat="1" applyFont="1" applyBorder="1" applyAlignment="1">
      <alignment horizontal="center" vertical="center" wrapText="1"/>
    </xf>
    <xf numFmtId="0" fontId="9" fillId="0" borderId="0" xfId="0" applyFont="1" applyAlignment="1">
      <alignment horizontal="center" vertical="center"/>
    </xf>
    <xf numFmtId="2" fontId="9" fillId="0" borderId="5" xfId="1" applyNumberFormat="1" applyFont="1" applyBorder="1" applyAlignment="1">
      <alignment horizontal="center" vertical="center" wrapText="1"/>
    </xf>
    <xf numFmtId="0" fontId="38" fillId="0" borderId="0" xfId="0" applyFont="1" applyFill="1" applyBorder="1" applyAlignment="1">
      <alignment horizontal="left" vertical="center" wrapText="1"/>
    </xf>
    <xf numFmtId="167" fontId="39" fillId="0" borderId="0" xfId="0" applyNumberFormat="1" applyFont="1" applyFill="1" applyBorder="1" applyAlignment="1">
      <alignment horizontal="center" vertical="center"/>
    </xf>
    <xf numFmtId="168" fontId="38" fillId="0" borderId="0" xfId="0" applyNumberFormat="1" applyFont="1" applyFill="1" applyBorder="1" applyAlignment="1">
      <alignment horizontal="center" vertical="center"/>
    </xf>
    <xf numFmtId="166" fontId="38" fillId="0" borderId="0" xfId="0" applyNumberFormat="1" applyFont="1" applyFill="1" applyBorder="1" applyAlignment="1">
      <alignment horizontal="center" vertical="center"/>
    </xf>
    <xf numFmtId="169" fontId="38" fillId="0" borderId="0" xfId="0" applyNumberFormat="1" applyFont="1" applyFill="1" applyBorder="1" applyAlignment="1">
      <alignment horizontal="center" vertical="center"/>
    </xf>
    <xf numFmtId="0" fontId="19" fillId="0" borderId="0" xfId="0" applyFont="1" applyFill="1" applyAlignment="1">
      <alignment vertical="center" wrapText="1"/>
    </xf>
    <xf numFmtId="170" fontId="38" fillId="0" borderId="0" xfId="0" applyNumberFormat="1" applyFont="1" applyFill="1" applyBorder="1" applyAlignment="1">
      <alignment horizontal="center" vertical="center"/>
    </xf>
    <xf numFmtId="0" fontId="9" fillId="0" borderId="0" xfId="0" applyFont="1" applyFill="1" applyAlignment="1">
      <alignment horizontal="center" vertical="center"/>
    </xf>
    <xf numFmtId="0" fontId="18" fillId="0" borderId="0" xfId="0" applyFont="1" applyFill="1" applyAlignment="1">
      <alignment horizontal="left" vertical="center" wrapText="1"/>
    </xf>
    <xf numFmtId="0" fontId="13" fillId="0" borderId="0" xfId="0" applyFont="1" applyFill="1" applyAlignment="1">
      <alignment horizontal="left" vertical="center" wrapText="1"/>
    </xf>
    <xf numFmtId="0" fontId="0" fillId="0" borderId="0" xfId="0" applyFill="1" applyAlignment="1">
      <alignment vertical="center"/>
    </xf>
    <xf numFmtId="0" fontId="17" fillId="0" borderId="0" xfId="0" applyFont="1" applyFill="1" applyAlignment="1">
      <alignment horizontal="left" vertical="center" wrapText="1"/>
    </xf>
    <xf numFmtId="170" fontId="11" fillId="0" borderId="0" xfId="0" applyNumberFormat="1" applyFont="1" applyFill="1" applyBorder="1" applyAlignment="1">
      <alignment horizontal="center" vertical="center" wrapText="1"/>
    </xf>
    <xf numFmtId="0" fontId="17" fillId="0" borderId="0" xfId="0" applyFont="1" applyFill="1" applyAlignment="1">
      <alignment vertical="center" wrapText="1"/>
    </xf>
    <xf numFmtId="0" fontId="18" fillId="0" borderId="0" xfId="0" applyFont="1" applyFill="1" applyBorder="1" applyAlignment="1">
      <alignment horizontal="left" vertical="center" wrapText="1"/>
    </xf>
    <xf numFmtId="0" fontId="11" fillId="0" borderId="0" xfId="0" applyFont="1" applyFill="1" applyAlignment="1">
      <alignment horizontal="center" vertical="center"/>
    </xf>
    <xf numFmtId="0" fontId="16" fillId="0" borderId="0" xfId="0" applyFont="1" applyFill="1" applyAlignment="1">
      <alignment horizontal="center" vertical="center" wrapText="1"/>
    </xf>
    <xf numFmtId="0" fontId="23" fillId="0" borderId="0" xfId="0" applyFont="1" applyFill="1" applyBorder="1" applyAlignment="1">
      <alignment horizontal="center" vertical="center" wrapText="1"/>
    </xf>
    <xf numFmtId="0" fontId="16" fillId="0" borderId="0" xfId="0" applyFont="1" applyFill="1" applyAlignment="1">
      <alignment horizontal="left" vertical="center" wrapText="1"/>
    </xf>
    <xf numFmtId="0" fontId="0" fillId="0" borderId="0" xfId="0" applyFill="1" applyAlignment="1">
      <alignment horizontal="left" vertical="center" wrapText="1"/>
    </xf>
    <xf numFmtId="0" fontId="23" fillId="0" borderId="0" xfId="0" applyFont="1" applyFill="1" applyAlignment="1">
      <alignment horizontal="left" vertical="center" wrapText="1"/>
    </xf>
    <xf numFmtId="0" fontId="0" fillId="0" borderId="0" xfId="0" applyFill="1" applyAlignment="1">
      <alignment horizontal="left" vertical="center"/>
    </xf>
    <xf numFmtId="0" fontId="14" fillId="0" borderId="0" xfId="0" applyFont="1" applyFill="1" applyAlignment="1">
      <alignment horizontal="left" vertical="center" wrapText="1"/>
    </xf>
    <xf numFmtId="0" fontId="8" fillId="0" borderId="0" xfId="0" applyFont="1" applyAlignment="1">
      <alignment horizontal="center" vertical="center" wrapText="1"/>
    </xf>
    <xf numFmtId="166" fontId="19" fillId="0" borderId="0" xfId="0" applyNumberFormat="1" applyFont="1" applyBorder="1" applyAlignment="1">
      <alignment horizontal="center" vertical="center" wrapText="1"/>
    </xf>
    <xf numFmtId="175" fontId="23" fillId="2" borderId="5" xfId="0" applyNumberFormat="1" applyFont="1" applyFill="1" applyBorder="1" applyAlignment="1">
      <alignment horizontal="center" vertical="center" wrapText="1"/>
    </xf>
    <xf numFmtId="0" fontId="23" fillId="0" borderId="0" xfId="0" applyFont="1" applyAlignment="1">
      <alignment horizontal="center" vertical="center"/>
    </xf>
    <xf numFmtId="0" fontId="0" fillId="0" borderId="0" xfId="0" applyAlignment="1">
      <alignment horizontal="left" vertical="center" wrapText="1"/>
    </xf>
    <xf numFmtId="0" fontId="13" fillId="0" borderId="0" xfId="0" applyFont="1" applyAlignment="1">
      <alignment horizontal="left" vertical="center" wrapText="1"/>
    </xf>
    <xf numFmtId="0" fontId="11" fillId="0" borderId="0" xfId="0" applyFont="1" applyAlignment="1">
      <alignment horizontal="left" vertical="center" wrapText="1"/>
    </xf>
    <xf numFmtId="0" fontId="18" fillId="0" borderId="0" xfId="0" applyFont="1" applyAlignment="1">
      <alignment horizontal="left" vertical="center" wrapText="1"/>
    </xf>
    <xf numFmtId="0" fontId="23" fillId="0" borderId="0" xfId="0" applyFont="1" applyAlignment="1">
      <alignment horizontal="left" vertical="center" wrapText="1"/>
    </xf>
    <xf numFmtId="0" fontId="17" fillId="0" borderId="0" xfId="0" applyFont="1" applyAlignment="1">
      <alignment horizontal="left" vertical="center" wrapText="1"/>
    </xf>
    <xf numFmtId="0" fontId="16" fillId="0" borderId="0" xfId="0" applyFont="1" applyAlignment="1">
      <alignment horizontal="left" vertical="center" wrapText="1"/>
    </xf>
    <xf numFmtId="164" fontId="19" fillId="0" borderId="0" xfId="2" applyNumberFormat="1" applyFont="1" applyAlignment="1">
      <alignment horizontal="center" vertical="center"/>
    </xf>
    <xf numFmtId="10" fontId="7" fillId="0" borderId="0" xfId="2" applyNumberFormat="1" applyFont="1" applyAlignment="1">
      <alignment horizontal="center" vertical="center"/>
    </xf>
    <xf numFmtId="0" fontId="7" fillId="0" borderId="0" xfId="0" applyFont="1" applyAlignment="1">
      <alignment horizontal="center" vertical="center" wrapText="1"/>
    </xf>
    <xf numFmtId="0" fontId="18" fillId="0" borderId="0" xfId="0" applyFont="1" applyAlignment="1">
      <alignment horizontal="left" vertical="center" wrapText="1"/>
    </xf>
    <xf numFmtId="0" fontId="6" fillId="0" borderId="0" xfId="0" applyFont="1" applyAlignment="1">
      <alignment vertical="center"/>
    </xf>
    <xf numFmtId="0" fontId="6" fillId="0" borderId="0" xfId="0" applyFont="1" applyAlignment="1">
      <alignment horizontal="left" vertical="center" wrapText="1"/>
    </xf>
    <xf numFmtId="0" fontId="6" fillId="0" borderId="0" xfId="0" applyFont="1" applyAlignment="1">
      <alignment horizontal="center" vertical="center"/>
    </xf>
    <xf numFmtId="20" fontId="19" fillId="0" borderId="0" xfId="0" applyNumberFormat="1" applyFont="1" applyAlignment="1">
      <alignment horizontal="center" vertical="center"/>
    </xf>
    <xf numFmtId="176" fontId="6" fillId="0" borderId="0" xfId="0" applyNumberFormat="1" applyFont="1" applyAlignment="1">
      <alignment horizontal="left" vertical="center"/>
    </xf>
    <xf numFmtId="20" fontId="6" fillId="0" borderId="0" xfId="0" applyNumberFormat="1" applyFont="1" applyAlignment="1">
      <alignment horizontal="center" vertical="center"/>
    </xf>
    <xf numFmtId="177" fontId="6" fillId="0" borderId="0" xfId="0" applyNumberFormat="1" applyFont="1" applyAlignment="1">
      <alignment horizontal="left" vertical="center"/>
    </xf>
    <xf numFmtId="0" fontId="6" fillId="0" borderId="0" xfId="0" applyFont="1" applyAlignment="1">
      <alignment horizontal="left" vertical="center"/>
    </xf>
    <xf numFmtId="20" fontId="6" fillId="0" borderId="0" xfId="0" applyNumberFormat="1" applyFont="1" applyAlignment="1">
      <alignment horizontal="left" vertical="center"/>
    </xf>
    <xf numFmtId="0" fontId="10" fillId="0" borderId="0" xfId="0" applyFont="1" applyAlignment="1">
      <alignment horizontal="center" vertical="center"/>
    </xf>
    <xf numFmtId="169" fontId="38" fillId="2" borderId="2" xfId="0" applyNumberFormat="1" applyFont="1" applyFill="1" applyBorder="1" applyAlignment="1">
      <alignment horizontal="center" vertical="center"/>
    </xf>
    <xf numFmtId="0" fontId="5" fillId="0" borderId="0" xfId="0" applyFont="1" applyAlignment="1">
      <alignment vertical="center" wrapText="1"/>
    </xf>
    <xf numFmtId="0" fontId="41" fillId="0" borderId="0" xfId="0" applyFont="1" applyAlignment="1">
      <alignment horizontal="center" vertical="center" wrapText="1"/>
    </xf>
    <xf numFmtId="0" fontId="41" fillId="0" borderId="0" xfId="0" applyFont="1" applyAlignment="1">
      <alignment vertical="center" wrapText="1"/>
    </xf>
    <xf numFmtId="0" fontId="41" fillId="0" borderId="0" xfId="0" applyFont="1" applyFill="1" applyAlignment="1">
      <alignment vertical="center" wrapText="1"/>
    </xf>
    <xf numFmtId="2" fontId="41" fillId="0" borderId="0" xfId="0" applyNumberFormat="1" applyFont="1" applyAlignment="1">
      <alignment horizontal="center" vertical="center" wrapText="1"/>
    </xf>
    <xf numFmtId="0" fontId="34" fillId="0" borderId="0" xfId="0" applyFont="1" applyAlignment="1">
      <alignment horizontal="center" vertical="center" wrapText="1"/>
    </xf>
    <xf numFmtId="14" fontId="23" fillId="3" borderId="5" xfId="0" applyNumberFormat="1" applyFont="1" applyFill="1" applyBorder="1" applyAlignment="1">
      <alignment horizontal="center" vertical="center"/>
    </xf>
    <xf numFmtId="14" fontId="0" fillId="0" borderId="0" xfId="0" applyNumberFormat="1" applyAlignment="1">
      <alignment horizontal="center" vertical="center"/>
    </xf>
    <xf numFmtId="14" fontId="0" fillId="0" borderId="6" xfId="0" applyNumberFormat="1" applyBorder="1" applyAlignment="1">
      <alignment horizontal="center" vertical="center"/>
    </xf>
    <xf numFmtId="0" fontId="42" fillId="0" borderId="0" xfId="3" applyAlignment="1">
      <alignment vertical="center"/>
    </xf>
    <xf numFmtId="0" fontId="23" fillId="0" borderId="1" xfId="0" applyFont="1" applyBorder="1" applyAlignment="1">
      <alignment vertical="center"/>
    </xf>
    <xf numFmtId="0" fontId="0" fillId="0" borderId="0" xfId="0" applyNumberFormat="1" applyAlignment="1">
      <alignment vertical="center"/>
    </xf>
    <xf numFmtId="44" fontId="23" fillId="3" borderId="5" xfId="1" applyFont="1" applyFill="1" applyBorder="1" applyAlignment="1">
      <alignment horizontal="center" vertical="center"/>
    </xf>
    <xf numFmtId="0" fontId="0" fillId="0" borderId="0" xfId="0" applyAlignment="1">
      <alignment horizontal="center" vertical="center" wrapText="1"/>
    </xf>
    <xf numFmtId="0" fontId="0" fillId="0" borderId="10" xfId="0" applyBorder="1" applyAlignment="1">
      <alignment horizontal="center" vertical="center" wrapText="1"/>
    </xf>
    <xf numFmtId="0" fontId="23" fillId="0" borderId="6" xfId="0" applyFont="1" applyBorder="1" applyAlignment="1">
      <alignment vertical="center"/>
    </xf>
    <xf numFmtId="0" fontId="0" fillId="0" borderId="11" xfId="0" applyBorder="1" applyAlignment="1">
      <alignment horizontal="center" vertical="center" wrapText="1"/>
    </xf>
    <xf numFmtId="0" fontId="0" fillId="0" borderId="13" xfId="0" applyBorder="1" applyAlignment="1">
      <alignment horizontal="center" vertical="center" wrapText="1"/>
    </xf>
    <xf numFmtId="0" fontId="42" fillId="0" borderId="0" xfId="3" applyAlignment="1">
      <alignment horizontal="left" vertical="center"/>
    </xf>
    <xf numFmtId="0" fontId="42" fillId="0" borderId="0" xfId="3" applyAlignment="1">
      <alignment horizontal="center" vertical="center"/>
    </xf>
    <xf numFmtId="0" fontId="0" fillId="4" borderId="0" xfId="0" applyFill="1" applyAlignment="1">
      <alignment vertical="center" wrapText="1"/>
    </xf>
    <xf numFmtId="0" fontId="4" fillId="0" borderId="2" xfId="0" applyFont="1" applyBorder="1" applyAlignment="1">
      <alignment vertical="center"/>
    </xf>
    <xf numFmtId="0" fontId="4" fillId="0" borderId="3" xfId="0" applyFont="1" applyBorder="1" applyAlignment="1">
      <alignment vertical="center"/>
    </xf>
    <xf numFmtId="9" fontId="23" fillId="2" borderId="1" xfId="2" applyFont="1" applyFill="1" applyBorder="1" applyAlignment="1">
      <alignment horizontal="center" vertical="center"/>
    </xf>
    <xf numFmtId="9" fontId="19" fillId="2" borderId="2" xfId="2" applyFont="1" applyFill="1" applyBorder="1" applyAlignment="1">
      <alignment horizontal="center" vertical="center"/>
    </xf>
    <xf numFmtId="9" fontId="19" fillId="0" borderId="3" xfId="2" applyFont="1" applyFill="1" applyBorder="1" applyAlignment="1">
      <alignment horizontal="center" vertical="center"/>
    </xf>
    <xf numFmtId="189" fontId="0" fillId="0" borderId="0" xfId="0" applyNumberFormat="1" applyBorder="1" applyAlignment="1">
      <alignment horizontal="left" vertical="center"/>
    </xf>
    <xf numFmtId="188" fontId="0" fillId="0" borderId="0" xfId="0" applyNumberFormat="1" applyFill="1" applyBorder="1" applyAlignment="1">
      <alignment horizontal="left" vertical="center"/>
    </xf>
    <xf numFmtId="49" fontId="0" fillId="0" borderId="0" xfId="0" applyNumberFormat="1" applyBorder="1" applyAlignment="1">
      <alignment horizontal="left" vertical="center"/>
    </xf>
    <xf numFmtId="49" fontId="0" fillId="0" borderId="0" xfId="0" applyNumberFormat="1" applyFill="1" applyBorder="1" applyAlignment="1">
      <alignment horizontal="left" vertical="center"/>
    </xf>
    <xf numFmtId="44" fontId="0" fillId="0" borderId="0" xfId="1" applyFont="1" applyBorder="1" applyAlignment="1">
      <alignment horizontal="center" vertical="center"/>
    </xf>
    <xf numFmtId="0" fontId="46" fillId="0" borderId="0" xfId="0" applyFont="1" applyAlignment="1">
      <alignment horizontal="center" vertical="center" wrapText="1"/>
    </xf>
    <xf numFmtId="0" fontId="46" fillId="0" borderId="0" xfId="0" applyFont="1" applyAlignment="1">
      <alignment vertical="center" wrapText="1"/>
    </xf>
    <xf numFmtId="0" fontId="47" fillId="0" borderId="0" xfId="0" applyFont="1" applyAlignment="1">
      <alignment horizontal="center" vertical="center" wrapText="1"/>
    </xf>
    <xf numFmtId="2" fontId="46" fillId="0" borderId="0" xfId="0" applyNumberFormat="1" applyFont="1" applyAlignment="1">
      <alignment horizontal="center" vertical="center" wrapText="1"/>
    </xf>
    <xf numFmtId="2" fontId="46" fillId="0" borderId="0" xfId="0" applyNumberFormat="1" applyFont="1" applyAlignment="1">
      <alignment vertical="center" wrapText="1"/>
    </xf>
    <xf numFmtId="0" fontId="47" fillId="0" borderId="0" xfId="0" applyNumberFormat="1" applyFont="1" applyAlignment="1">
      <alignment horizontal="center" vertical="center" wrapText="1"/>
    </xf>
    <xf numFmtId="184" fontId="47" fillId="0" borderId="0" xfId="0" applyNumberFormat="1" applyFont="1" applyAlignment="1">
      <alignment horizontal="center" vertical="center" wrapText="1"/>
    </xf>
    <xf numFmtId="0" fontId="49" fillId="0" borderId="0" xfId="0" applyFont="1" applyBorder="1" applyAlignment="1">
      <alignment vertical="center"/>
    </xf>
    <xf numFmtId="0" fontId="46" fillId="3" borderId="5" xfId="0" applyFont="1" applyFill="1" applyBorder="1" applyAlignment="1">
      <alignment horizontal="center" vertical="center" wrapText="1"/>
    </xf>
    <xf numFmtId="166" fontId="46" fillId="2" borderId="5" xfId="0" applyNumberFormat="1" applyFont="1" applyFill="1" applyBorder="1" applyAlignment="1">
      <alignment horizontal="center" vertical="center" wrapText="1"/>
    </xf>
    <xf numFmtId="0" fontId="46" fillId="2" borderId="5" xfId="0" applyNumberFormat="1" applyFont="1" applyFill="1" applyBorder="1" applyAlignment="1">
      <alignment horizontal="center" vertical="center" wrapText="1"/>
    </xf>
    <xf numFmtId="0" fontId="46" fillId="0" borderId="0" xfId="0" applyFont="1" applyFill="1" applyAlignment="1">
      <alignment vertical="center"/>
    </xf>
    <xf numFmtId="44" fontId="47" fillId="2" borderId="5" xfId="1" applyFont="1" applyFill="1" applyBorder="1" applyAlignment="1">
      <alignment horizontal="center" vertical="center" wrapText="1"/>
    </xf>
    <xf numFmtId="44" fontId="46" fillId="2" borderId="5" xfId="1" applyFont="1" applyFill="1" applyBorder="1" applyAlignment="1">
      <alignment horizontal="center" vertical="center" wrapText="1"/>
    </xf>
    <xf numFmtId="0" fontId="50" fillId="0" borderId="0" xfId="3" applyFont="1" applyAlignment="1">
      <alignment vertical="center" wrapText="1"/>
    </xf>
    <xf numFmtId="0" fontId="47" fillId="0" borderId="6" xfId="0" applyFont="1" applyBorder="1" applyAlignment="1">
      <alignment vertical="center"/>
    </xf>
    <xf numFmtId="0" fontId="47" fillId="0" borderId="6" xfId="0" applyFont="1" applyBorder="1" applyAlignment="1">
      <alignment horizontal="center" vertical="center" wrapText="1"/>
    </xf>
    <xf numFmtId="0" fontId="46" fillId="0" borderId="0" xfId="0" applyFont="1" applyAlignment="1">
      <alignment vertical="center"/>
    </xf>
    <xf numFmtId="0" fontId="46" fillId="0" borderId="0" xfId="0" applyFont="1" applyBorder="1" applyAlignment="1">
      <alignment vertical="center" wrapText="1"/>
    </xf>
    <xf numFmtId="44" fontId="46" fillId="0" borderId="0" xfId="1" applyFont="1" applyBorder="1" applyAlignment="1">
      <alignment horizontal="center" vertical="center"/>
    </xf>
    <xf numFmtId="0" fontId="51" fillId="0" borderId="0" xfId="0" applyFont="1" applyFill="1" applyAlignment="1">
      <alignment horizontal="center" vertical="center" wrapText="1"/>
    </xf>
    <xf numFmtId="0" fontId="52" fillId="0" borderId="0" xfId="3" applyFont="1" applyAlignment="1">
      <alignment vertical="center"/>
    </xf>
    <xf numFmtId="9" fontId="46" fillId="0" borderId="0" xfId="2" applyNumberFormat="1" applyFont="1" applyAlignment="1">
      <alignment horizontal="center" vertical="center"/>
    </xf>
    <xf numFmtId="44" fontId="46" fillId="0" borderId="0" xfId="1" applyFont="1" applyAlignment="1">
      <alignment horizontal="center" vertical="center"/>
    </xf>
    <xf numFmtId="44" fontId="46" fillId="2" borderId="1" xfId="1" applyFont="1" applyFill="1" applyBorder="1" applyAlignment="1">
      <alignment horizontal="center" vertical="center"/>
    </xf>
    <xf numFmtId="2" fontId="46" fillId="0" borderId="0" xfId="0" applyNumberFormat="1" applyFont="1" applyAlignment="1">
      <alignment horizontal="center" vertical="center"/>
    </xf>
    <xf numFmtId="0" fontId="53" fillId="0" borderId="0" xfId="0" applyFont="1" applyFill="1" applyAlignment="1">
      <alignment horizontal="center" vertical="center" wrapText="1"/>
    </xf>
    <xf numFmtId="2" fontId="46" fillId="0" borderId="0" xfId="0" applyNumberFormat="1" applyFont="1" applyAlignment="1">
      <alignment vertical="center"/>
    </xf>
    <xf numFmtId="44" fontId="46" fillId="2" borderId="3" xfId="1" applyFont="1" applyFill="1" applyBorder="1" applyAlignment="1">
      <alignment horizontal="center" vertical="center"/>
    </xf>
    <xf numFmtId="0" fontId="46" fillId="0" borderId="0" xfId="0" applyFont="1" applyFill="1" applyAlignment="1">
      <alignment horizontal="center" vertical="center" wrapText="1"/>
    </xf>
    <xf numFmtId="2" fontId="46" fillId="0" borderId="0" xfId="0" applyNumberFormat="1" applyFont="1" applyFill="1" applyAlignment="1">
      <alignment horizontal="center" vertical="center"/>
    </xf>
    <xf numFmtId="164" fontId="46" fillId="0" borderId="0" xfId="2" applyNumberFormat="1" applyFont="1" applyFill="1" applyAlignment="1">
      <alignment horizontal="center" vertical="center"/>
    </xf>
    <xf numFmtId="44" fontId="46" fillId="0" borderId="0" xfId="1" applyFont="1" applyFill="1" applyAlignment="1">
      <alignment horizontal="center" vertical="center"/>
    </xf>
    <xf numFmtId="2" fontId="46" fillId="0" borderId="0" xfId="0" applyNumberFormat="1" applyFont="1" applyFill="1" applyBorder="1" applyAlignment="1">
      <alignment horizontal="center" vertical="center"/>
    </xf>
    <xf numFmtId="164" fontId="47" fillId="0" borderId="6" xfId="2" applyNumberFormat="1" applyFont="1" applyFill="1" applyBorder="1" applyAlignment="1">
      <alignment horizontal="center" vertical="center"/>
    </xf>
    <xf numFmtId="44" fontId="47" fillId="0" borderId="6" xfId="1" applyFont="1" applyFill="1" applyBorder="1" applyAlignment="1">
      <alignment horizontal="center" vertical="center"/>
    </xf>
    <xf numFmtId="169" fontId="46" fillId="0" borderId="0" xfId="2" applyNumberFormat="1" applyFont="1" applyAlignment="1">
      <alignment horizontal="center" vertical="center"/>
    </xf>
    <xf numFmtId="185" fontId="46" fillId="0" borderId="0" xfId="2" applyNumberFormat="1" applyFont="1" applyAlignment="1">
      <alignment horizontal="center" vertical="center"/>
    </xf>
    <xf numFmtId="44" fontId="46" fillId="2" borderId="2" xfId="1" applyFont="1" applyFill="1" applyBorder="1" applyAlignment="1">
      <alignment horizontal="center" vertical="center"/>
    </xf>
    <xf numFmtId="2" fontId="46" fillId="0" borderId="0" xfId="1" applyNumberFormat="1" applyFont="1" applyBorder="1" applyAlignment="1">
      <alignment horizontal="center" vertical="center" wrapText="1"/>
    </xf>
    <xf numFmtId="2" fontId="47" fillId="0" borderId="0" xfId="1" applyNumberFormat="1" applyFont="1" applyBorder="1" applyAlignment="1">
      <alignment horizontal="center" vertical="center" wrapText="1"/>
    </xf>
    <xf numFmtId="172" fontId="46" fillId="0" borderId="0" xfId="1" applyNumberFormat="1" applyFont="1" applyAlignment="1">
      <alignment horizontal="center" vertical="center"/>
    </xf>
    <xf numFmtId="164" fontId="46" fillId="0" borderId="0" xfId="2" applyNumberFormat="1" applyFont="1" applyAlignment="1">
      <alignment horizontal="center" vertical="center"/>
    </xf>
    <xf numFmtId="0" fontId="46" fillId="0" borderId="0" xfId="0" applyFont="1" applyFill="1" applyAlignment="1">
      <alignment horizontal="center" vertical="center"/>
    </xf>
    <xf numFmtId="171" fontId="46" fillId="0" borderId="0" xfId="0" applyNumberFormat="1" applyFont="1" applyBorder="1" applyAlignment="1">
      <alignment horizontal="center" vertical="center"/>
    </xf>
    <xf numFmtId="9" fontId="46" fillId="0" borderId="0" xfId="2" applyFont="1" applyAlignment="1">
      <alignment vertical="center"/>
    </xf>
    <xf numFmtId="44" fontId="46" fillId="0" borderId="1" xfId="1" applyFont="1" applyFill="1" applyBorder="1" applyAlignment="1">
      <alignment horizontal="center" vertical="center"/>
    </xf>
    <xf numFmtId="44" fontId="46" fillId="0" borderId="2" xfId="1" applyFont="1" applyFill="1" applyBorder="1" applyAlignment="1">
      <alignment horizontal="center" vertical="center"/>
    </xf>
    <xf numFmtId="44" fontId="46" fillId="0" borderId="3" xfId="1" applyFont="1" applyFill="1" applyBorder="1" applyAlignment="1">
      <alignment horizontal="center" vertical="center"/>
    </xf>
    <xf numFmtId="2" fontId="46" fillId="0" borderId="0" xfId="0" applyNumberFormat="1" applyFont="1" applyBorder="1" applyAlignment="1">
      <alignment horizontal="center" vertical="center"/>
    </xf>
    <xf numFmtId="0" fontId="46" fillId="0" borderId="0" xfId="0" applyFont="1" applyBorder="1" applyAlignment="1">
      <alignment vertical="center"/>
    </xf>
    <xf numFmtId="0" fontId="47" fillId="0" borderId="0" xfId="0" applyFont="1" applyAlignment="1">
      <alignment horizontal="center" vertical="center"/>
    </xf>
    <xf numFmtId="0" fontId="48" fillId="0" borderId="0" xfId="0" applyFont="1" applyAlignment="1">
      <alignment vertical="center"/>
    </xf>
    <xf numFmtId="166" fontId="46" fillId="0" borderId="0" xfId="0" applyNumberFormat="1" applyFont="1" applyBorder="1" applyAlignment="1">
      <alignment horizontal="center" vertical="center" wrapText="1"/>
    </xf>
    <xf numFmtId="20" fontId="46" fillId="0" borderId="0" xfId="0" applyNumberFormat="1" applyFont="1" applyAlignment="1">
      <alignment horizontal="center" vertical="center"/>
    </xf>
    <xf numFmtId="166" fontId="46" fillId="0" borderId="0" xfId="0" applyNumberFormat="1" applyFont="1" applyBorder="1" applyAlignment="1">
      <alignment horizontal="left" vertical="center" wrapText="1"/>
    </xf>
    <xf numFmtId="0" fontId="46" fillId="0" borderId="0" xfId="0" applyFont="1" applyAlignment="1">
      <alignment horizontal="center" vertical="center"/>
    </xf>
    <xf numFmtId="20" fontId="46" fillId="0" borderId="0" xfId="0" applyNumberFormat="1" applyFont="1" applyAlignment="1">
      <alignment horizontal="center" vertical="center" wrapText="1"/>
    </xf>
    <xf numFmtId="20" fontId="46" fillId="2" borderId="1" xfId="0" applyNumberFormat="1" applyFont="1" applyFill="1" applyBorder="1" applyAlignment="1">
      <alignment horizontal="center" vertical="center"/>
    </xf>
    <xf numFmtId="20" fontId="46" fillId="2" borderId="3" xfId="0" applyNumberFormat="1" applyFont="1" applyFill="1" applyBorder="1" applyAlignment="1">
      <alignment horizontal="center" vertical="center"/>
    </xf>
    <xf numFmtId="181" fontId="46" fillId="0" borderId="0" xfId="0" applyNumberFormat="1" applyFont="1" applyAlignment="1">
      <alignment horizontal="center" vertical="center"/>
    </xf>
    <xf numFmtId="170" fontId="46" fillId="0" borderId="5" xfId="0" applyNumberFormat="1" applyFont="1" applyFill="1" applyBorder="1" applyAlignment="1">
      <alignment horizontal="right" vertical="center" wrapText="1"/>
    </xf>
    <xf numFmtId="166" fontId="46" fillId="0" borderId="5" xfId="0" applyNumberFormat="1" applyFont="1" applyFill="1" applyBorder="1" applyAlignment="1">
      <alignment horizontal="right" vertical="center" wrapText="1"/>
    </xf>
    <xf numFmtId="182" fontId="46" fillId="0" borderId="5" xfId="0" applyNumberFormat="1" applyFont="1" applyFill="1" applyBorder="1" applyAlignment="1">
      <alignment horizontal="right" vertical="center" wrapText="1"/>
    </xf>
    <xf numFmtId="170" fontId="46" fillId="0" borderId="0" xfId="0" applyNumberFormat="1" applyFont="1" applyFill="1" applyBorder="1" applyAlignment="1">
      <alignment horizontal="right" vertical="center" wrapText="1"/>
    </xf>
    <xf numFmtId="20" fontId="46" fillId="0" borderId="5" xfId="0" applyNumberFormat="1" applyFont="1" applyBorder="1" applyAlignment="1">
      <alignment horizontal="center" vertical="center" wrapText="1"/>
    </xf>
    <xf numFmtId="20" fontId="46" fillId="2" borderId="1" xfId="0" applyNumberFormat="1" applyFont="1" applyFill="1" applyBorder="1" applyAlignment="1">
      <alignment horizontal="center" vertical="center" wrapText="1"/>
    </xf>
    <xf numFmtId="0" fontId="54" fillId="0" borderId="0" xfId="0" applyFont="1" applyAlignment="1">
      <alignment vertical="center"/>
    </xf>
    <xf numFmtId="20" fontId="46" fillId="2" borderId="2" xfId="0" applyNumberFormat="1" applyFont="1" applyFill="1" applyBorder="1" applyAlignment="1">
      <alignment horizontal="center" vertical="center" wrapText="1"/>
    </xf>
    <xf numFmtId="0" fontId="51" fillId="0" borderId="0" xfId="0" applyFont="1" applyFill="1" applyAlignment="1">
      <alignment horizontal="left" vertical="center" wrapText="1"/>
    </xf>
    <xf numFmtId="0" fontId="46" fillId="0" borderId="0" xfId="0" applyFont="1" applyAlignment="1">
      <alignment horizontal="right" vertical="center"/>
    </xf>
    <xf numFmtId="20" fontId="46" fillId="2" borderId="3" xfId="0" applyNumberFormat="1" applyFont="1" applyFill="1" applyBorder="1" applyAlignment="1">
      <alignment horizontal="center" vertical="center" wrapText="1"/>
    </xf>
    <xf numFmtId="20" fontId="46" fillId="0" borderId="0" xfId="0" applyNumberFormat="1" applyFont="1" applyAlignment="1">
      <alignment vertical="center"/>
    </xf>
    <xf numFmtId="166" fontId="46" fillId="0" borderId="0" xfId="0" applyNumberFormat="1" applyFont="1" applyFill="1" applyBorder="1" applyAlignment="1">
      <alignment horizontal="right" vertical="center" wrapText="1"/>
    </xf>
    <xf numFmtId="0" fontId="54" fillId="0" borderId="0" xfId="0" applyFont="1" applyAlignment="1">
      <alignment horizontal="center" vertical="center"/>
    </xf>
    <xf numFmtId="0" fontId="56" fillId="0" borderId="0" xfId="0" applyFont="1" applyFill="1" applyAlignment="1">
      <alignment vertical="center"/>
    </xf>
    <xf numFmtId="0" fontId="57" fillId="0" borderId="0" xfId="0" applyFont="1" applyFill="1" applyAlignment="1">
      <alignment vertical="center"/>
    </xf>
    <xf numFmtId="0" fontId="56" fillId="0" borderId="1" xfId="0" applyFont="1" applyFill="1" applyBorder="1" applyAlignment="1">
      <alignment horizontal="left" vertical="center" wrapText="1"/>
    </xf>
    <xf numFmtId="0" fontId="56" fillId="0" borderId="2" xfId="0" applyFont="1" applyFill="1" applyBorder="1" applyAlignment="1">
      <alignment horizontal="left" vertical="center" wrapText="1"/>
    </xf>
    <xf numFmtId="166" fontId="56" fillId="0" borderId="2" xfId="0" applyNumberFormat="1" applyFont="1" applyFill="1" applyBorder="1" applyAlignment="1">
      <alignment horizontal="center" vertical="center"/>
    </xf>
    <xf numFmtId="169" fontId="56" fillId="0" borderId="2" xfId="0" applyNumberFormat="1" applyFont="1" applyFill="1" applyBorder="1" applyAlignment="1">
      <alignment horizontal="center" vertical="center"/>
    </xf>
    <xf numFmtId="168" fontId="56" fillId="2" borderId="2" xfId="0" applyNumberFormat="1" applyFont="1" applyFill="1" applyBorder="1" applyAlignment="1">
      <alignment horizontal="center" vertical="center"/>
    </xf>
    <xf numFmtId="0" fontId="56" fillId="0" borderId="3" xfId="0" applyFont="1" applyFill="1" applyBorder="1" applyAlignment="1">
      <alignment horizontal="left" vertical="center" wrapText="1"/>
    </xf>
    <xf numFmtId="167" fontId="57" fillId="2" borderId="3" xfId="0" applyNumberFormat="1" applyFont="1" applyFill="1" applyBorder="1" applyAlignment="1">
      <alignment horizontal="center" vertical="center"/>
    </xf>
    <xf numFmtId="0" fontId="56" fillId="0" borderId="0" xfId="0" applyFont="1" applyFill="1" applyBorder="1" applyAlignment="1">
      <alignment horizontal="left" vertical="center" wrapText="1"/>
    </xf>
    <xf numFmtId="167" fontId="57" fillId="0" borderId="0" xfId="0" applyNumberFormat="1" applyFont="1" applyFill="1" applyBorder="1" applyAlignment="1">
      <alignment horizontal="center" vertical="center"/>
    </xf>
    <xf numFmtId="0" fontId="47" fillId="0" borderId="0" xfId="0" applyFont="1" applyAlignment="1">
      <alignment vertical="center"/>
    </xf>
    <xf numFmtId="0" fontId="46" fillId="0" borderId="0" xfId="0" applyFont="1" applyBorder="1" applyAlignment="1">
      <alignment horizontal="center" vertical="center" wrapText="1"/>
    </xf>
    <xf numFmtId="0" fontId="46" fillId="0" borderId="1" xfId="0" applyFont="1" applyBorder="1" applyAlignment="1">
      <alignment horizontal="left" vertical="center" wrapText="1"/>
    </xf>
    <xf numFmtId="0" fontId="46" fillId="0" borderId="0" xfId="0" applyFont="1" applyBorder="1" applyAlignment="1">
      <alignment horizontal="left" vertical="center" wrapText="1"/>
    </xf>
    <xf numFmtId="183" fontId="47" fillId="2" borderId="1" xfId="0" applyNumberFormat="1" applyFont="1" applyFill="1" applyBorder="1" applyAlignment="1">
      <alignment horizontal="right" vertical="center" wrapText="1"/>
    </xf>
    <xf numFmtId="2" fontId="46" fillId="0" borderId="0" xfId="0" applyNumberFormat="1" applyFont="1" applyBorder="1" applyAlignment="1">
      <alignment vertical="center"/>
    </xf>
    <xf numFmtId="0" fontId="46" fillId="0" borderId="2" xfId="0" applyFont="1" applyBorder="1" applyAlignment="1">
      <alignment horizontal="left" vertical="center" wrapText="1"/>
    </xf>
    <xf numFmtId="183" fontId="47" fillId="2" borderId="2" xfId="0" applyNumberFormat="1" applyFont="1" applyFill="1" applyBorder="1" applyAlignment="1">
      <alignment horizontal="right" vertical="center" wrapText="1"/>
    </xf>
    <xf numFmtId="0" fontId="52" fillId="0" borderId="2" xfId="3" applyFont="1" applyBorder="1" applyAlignment="1">
      <alignment vertical="center"/>
    </xf>
    <xf numFmtId="0" fontId="46" fillId="0" borderId="0" xfId="0" applyFont="1" applyBorder="1" applyAlignment="1">
      <alignment horizontal="left" vertical="center"/>
    </xf>
    <xf numFmtId="0" fontId="46" fillId="0" borderId="2" xfId="0" applyFont="1" applyFill="1" applyBorder="1" applyAlignment="1">
      <alignment horizontal="center" vertical="center"/>
    </xf>
    <xf numFmtId="0" fontId="46" fillId="0" borderId="0" xfId="0" applyFont="1" applyBorder="1" applyAlignment="1">
      <alignment horizontal="center" vertical="center"/>
    </xf>
    <xf numFmtId="0" fontId="46" fillId="0" borderId="2" xfId="0" applyFont="1" applyFill="1" applyBorder="1" applyAlignment="1">
      <alignment vertical="center"/>
    </xf>
    <xf numFmtId="0" fontId="58" fillId="0" borderId="2" xfId="3" applyFont="1" applyBorder="1" applyAlignment="1">
      <alignment vertical="center"/>
    </xf>
    <xf numFmtId="1" fontId="47" fillId="2" borderId="2" xfId="0" applyNumberFormat="1" applyFont="1" applyFill="1" applyBorder="1" applyAlignment="1">
      <alignment horizontal="center" vertical="center"/>
    </xf>
    <xf numFmtId="0" fontId="58" fillId="0" borderId="3" xfId="3" applyFont="1" applyBorder="1" applyAlignment="1">
      <alignment vertical="center"/>
    </xf>
    <xf numFmtId="1" fontId="47" fillId="2" borderId="3" xfId="0" applyNumberFormat="1" applyFont="1" applyFill="1" applyBorder="1" applyAlignment="1">
      <alignment horizontal="center" vertical="center"/>
    </xf>
    <xf numFmtId="9" fontId="47" fillId="2" borderId="1" xfId="2" applyFont="1" applyFill="1" applyBorder="1" applyAlignment="1">
      <alignment horizontal="center" vertical="center"/>
    </xf>
    <xf numFmtId="0" fontId="46" fillId="0" borderId="2" xfId="0" applyFont="1" applyBorder="1" applyAlignment="1">
      <alignment vertical="center"/>
    </xf>
    <xf numFmtId="166" fontId="46" fillId="2" borderId="2" xfId="0" applyNumberFormat="1" applyFont="1" applyFill="1" applyBorder="1" applyAlignment="1">
      <alignment horizontal="center" vertical="center"/>
    </xf>
    <xf numFmtId="182" fontId="46" fillId="2" borderId="2" xfId="0" applyNumberFormat="1" applyFont="1" applyFill="1" applyBorder="1" applyAlignment="1">
      <alignment horizontal="center" vertical="center"/>
    </xf>
    <xf numFmtId="0" fontId="46" fillId="0" borderId="3" xfId="0" applyFont="1" applyBorder="1" applyAlignment="1">
      <alignment vertical="center"/>
    </xf>
    <xf numFmtId="175" fontId="46" fillId="2" borderId="3" xfId="0" applyNumberFormat="1" applyFont="1" applyFill="1" applyBorder="1" applyAlignment="1">
      <alignment horizontal="center" vertical="center"/>
    </xf>
    <xf numFmtId="0" fontId="47" fillId="0" borderId="0" xfId="0" applyFont="1" applyBorder="1" applyAlignment="1">
      <alignment vertical="center"/>
    </xf>
    <xf numFmtId="0" fontId="59" fillId="0" borderId="7" xfId="0" applyFont="1" applyBorder="1" applyAlignment="1">
      <alignment horizontal="center" vertical="center" wrapText="1"/>
    </xf>
    <xf numFmtId="171" fontId="54" fillId="0" borderId="7" xfId="0" applyNumberFormat="1" applyFont="1" applyBorder="1" applyAlignment="1">
      <alignment horizontal="center" vertical="center" wrapText="1"/>
    </xf>
    <xf numFmtId="0" fontId="54" fillId="0" borderId="7" xfId="0" applyFont="1" applyBorder="1" applyAlignment="1">
      <alignment horizontal="center" vertical="center" wrapText="1"/>
    </xf>
    <xf numFmtId="2" fontId="46" fillId="0" borderId="0" xfId="1" applyNumberFormat="1" applyFont="1" applyAlignment="1">
      <alignment horizontal="center" vertical="center"/>
    </xf>
    <xf numFmtId="0" fontId="47" fillId="0" borderId="0" xfId="0" applyFont="1" applyAlignment="1">
      <alignment horizontal="left" vertical="center" wrapText="1"/>
    </xf>
    <xf numFmtId="0" fontId="46" fillId="0" borderId="5" xfId="0" applyFont="1" applyBorder="1" applyAlignment="1">
      <alignment vertical="center"/>
    </xf>
    <xf numFmtId="0" fontId="46" fillId="0" borderId="5" xfId="0" applyFont="1" applyBorder="1" applyAlignment="1">
      <alignment horizontal="left" vertical="center" wrapText="1"/>
    </xf>
    <xf numFmtId="0" fontId="3" fillId="0" borderId="0" xfId="0" applyFont="1" applyBorder="1" applyAlignment="1">
      <alignment vertical="center"/>
    </xf>
    <xf numFmtId="44" fontId="0" fillId="0" borderId="0" xfId="1" applyFont="1" applyFill="1" applyBorder="1" applyAlignment="1">
      <alignment horizontal="center" vertical="center"/>
    </xf>
    <xf numFmtId="14" fontId="0" fillId="0" borderId="4" xfId="0" applyNumberFormat="1" applyBorder="1" applyAlignment="1">
      <alignment horizontal="center" vertical="center"/>
    </xf>
    <xf numFmtId="0" fontId="0" fillId="0" borderId="4" xfId="0" applyBorder="1" applyAlignment="1">
      <alignment vertical="center"/>
    </xf>
    <xf numFmtId="44" fontId="23" fillId="0" borderId="4" xfId="1" applyFont="1" applyBorder="1" applyAlignment="1">
      <alignment horizontal="center" vertical="center"/>
    </xf>
    <xf numFmtId="0" fontId="3" fillId="0" borderId="6" xfId="0" applyFont="1" applyBorder="1" applyAlignment="1">
      <alignment vertical="center"/>
    </xf>
    <xf numFmtId="44" fontId="0" fillId="0" borderId="0" xfId="1" applyFont="1" applyAlignment="1">
      <alignment vertical="center"/>
    </xf>
    <xf numFmtId="44" fontId="23" fillId="0" borderId="6" xfId="1" applyFont="1" applyBorder="1" applyAlignment="1">
      <alignment vertical="center"/>
    </xf>
    <xf numFmtId="44" fontId="0" fillId="0" borderId="6" xfId="1" applyFont="1" applyBorder="1" applyAlignment="1">
      <alignment vertical="center"/>
    </xf>
    <xf numFmtId="44" fontId="0" fillId="0" borderId="4" xfId="1" applyFont="1" applyBorder="1" applyAlignment="1">
      <alignment vertical="center"/>
    </xf>
    <xf numFmtId="44" fontId="0" fillId="0" borderId="0" xfId="1" applyFont="1" applyBorder="1" applyAlignment="1">
      <alignment vertical="center"/>
    </xf>
    <xf numFmtId="44" fontId="23" fillId="3" borderId="6" xfId="1" applyFont="1" applyFill="1" applyBorder="1" applyAlignment="1">
      <alignment vertical="center"/>
    </xf>
    <xf numFmtId="14" fontId="44" fillId="3" borderId="5" xfId="0" applyNumberFormat="1" applyFont="1" applyFill="1" applyBorder="1" applyAlignment="1">
      <alignment horizontal="center" vertical="center"/>
    </xf>
    <xf numFmtId="44" fontId="44" fillId="3" borderId="5" xfId="1" applyFont="1" applyFill="1" applyBorder="1" applyAlignment="1">
      <alignment horizontal="center" vertical="center"/>
    </xf>
    <xf numFmtId="0" fontId="44" fillId="3" borderId="5" xfId="0" applyFont="1" applyFill="1" applyBorder="1" applyAlignment="1">
      <alignment horizontal="center" vertical="center"/>
    </xf>
    <xf numFmtId="0" fontId="0" fillId="0" borderId="0" xfId="0" applyFont="1" applyAlignment="1">
      <alignment horizontal="center" vertical="center"/>
    </xf>
    <xf numFmtId="0" fontId="0" fillId="0" borderId="0" xfId="0" applyNumberFormat="1" applyFont="1" applyAlignment="1">
      <alignment horizontal="center" vertical="center"/>
    </xf>
    <xf numFmtId="0" fontId="47" fillId="0" borderId="0" xfId="0" applyFont="1" applyAlignment="1">
      <alignment horizontal="right" vertical="center" wrapText="1"/>
    </xf>
    <xf numFmtId="0" fontId="48" fillId="0" borderId="1" xfId="0" applyFont="1" applyBorder="1" applyAlignment="1">
      <alignment vertical="center"/>
    </xf>
    <xf numFmtId="182" fontId="46" fillId="0" borderId="1" xfId="0" applyNumberFormat="1" applyFont="1" applyFill="1" applyBorder="1" applyAlignment="1">
      <alignment horizontal="center" vertical="center"/>
    </xf>
    <xf numFmtId="0" fontId="42" fillId="0" borderId="0" xfId="3" applyAlignment="1">
      <alignment vertical="top" wrapText="1"/>
    </xf>
    <xf numFmtId="182" fontId="46" fillId="0" borderId="3" xfId="0" applyNumberFormat="1" applyFont="1" applyFill="1" applyBorder="1" applyAlignment="1">
      <alignment horizontal="right" vertical="center" wrapText="1"/>
    </xf>
    <xf numFmtId="20" fontId="46" fillId="2" borderId="5" xfId="0" applyNumberFormat="1" applyFont="1" applyFill="1" applyBorder="1" applyAlignment="1">
      <alignment horizontal="center" vertical="center" wrapText="1"/>
    </xf>
    <xf numFmtId="0" fontId="46" fillId="0" borderId="0" xfId="0" applyFont="1" applyAlignment="1">
      <alignment horizontal="left" vertical="center"/>
    </xf>
    <xf numFmtId="0" fontId="46" fillId="0" borderId="0" xfId="0" applyFont="1" applyAlignment="1">
      <alignment horizontal="left" vertical="center" wrapText="1"/>
    </xf>
    <xf numFmtId="20" fontId="46" fillId="2" borderId="2" xfId="0" applyNumberFormat="1" applyFont="1" applyFill="1" applyBorder="1" applyAlignment="1">
      <alignment horizontal="center" vertical="center"/>
    </xf>
    <xf numFmtId="0" fontId="43" fillId="0" borderId="0" xfId="3" applyFont="1" applyAlignment="1">
      <alignment vertical="center"/>
    </xf>
    <xf numFmtId="186" fontId="46" fillId="0" borderId="0" xfId="0" applyNumberFormat="1" applyFont="1" applyAlignment="1">
      <alignment horizontal="center" vertical="center"/>
    </xf>
    <xf numFmtId="187" fontId="47" fillId="0" borderId="5" xfId="0" applyNumberFormat="1" applyFont="1" applyFill="1" applyBorder="1" applyAlignment="1">
      <alignment horizontal="center" vertical="center" wrapText="1"/>
    </xf>
    <xf numFmtId="2" fontId="46" fillId="0" borderId="0" xfId="0" applyNumberFormat="1" applyFont="1" applyFill="1" applyBorder="1" applyAlignment="1">
      <alignment horizontal="center" vertical="center" wrapText="1"/>
    </xf>
    <xf numFmtId="2" fontId="2" fillId="0" borderId="0" xfId="0" applyNumberFormat="1" applyFont="1" applyAlignment="1">
      <alignment horizontal="center" vertical="center" wrapText="1"/>
    </xf>
    <xf numFmtId="178" fontId="46" fillId="0" borderId="0" xfId="2" applyNumberFormat="1" applyFont="1" applyAlignment="1">
      <alignment horizontal="center" vertical="center"/>
    </xf>
    <xf numFmtId="0" fontId="11" fillId="0" borderId="0" xfId="0" applyFont="1" applyAlignment="1">
      <alignment horizontal="center" vertical="top" wrapText="1"/>
    </xf>
    <xf numFmtId="192" fontId="23" fillId="3" borderId="0" xfId="1" applyNumberFormat="1" applyFont="1" applyFill="1" applyAlignment="1">
      <alignment horizontal="center" vertical="center"/>
    </xf>
    <xf numFmtId="44" fontId="23" fillId="3" borderId="6" xfId="1" applyFont="1" applyFill="1" applyBorder="1" applyAlignment="1">
      <alignment horizontal="center" vertical="center"/>
    </xf>
    <xf numFmtId="0" fontId="0" fillId="0" borderId="11" xfId="0" applyBorder="1" applyAlignment="1">
      <alignment horizontal="center" vertical="center" wrapText="1"/>
    </xf>
    <xf numFmtId="0" fontId="0" fillId="0" borderId="12" xfId="0" applyBorder="1" applyAlignment="1">
      <alignment horizontal="center" vertical="center" wrapText="1"/>
    </xf>
    <xf numFmtId="0" fontId="0" fillId="0" borderId="13" xfId="0" applyBorder="1" applyAlignment="1">
      <alignment horizontal="center" vertical="center" wrapText="1"/>
    </xf>
    <xf numFmtId="14" fontId="34" fillId="0" borderId="0" xfId="0" applyNumberFormat="1" applyFont="1" applyAlignment="1">
      <alignment horizontal="left" vertical="center" wrapText="1"/>
    </xf>
    <xf numFmtId="0" fontId="0" fillId="0" borderId="0" xfId="0" applyAlignment="1">
      <alignment horizontal="left" vertical="center" wrapText="1"/>
    </xf>
    <xf numFmtId="0" fontId="23" fillId="0" borderId="0" xfId="0" applyFont="1" applyAlignment="1">
      <alignment horizontal="left" vertical="center" wrapText="1"/>
    </xf>
    <xf numFmtId="0" fontId="14" fillId="0" borderId="0" xfId="0" applyFont="1" applyAlignment="1">
      <alignment horizontal="left" vertical="center" wrapText="1"/>
    </xf>
    <xf numFmtId="0" fontId="11" fillId="0" borderId="0" xfId="0" applyFont="1" applyAlignment="1">
      <alignment horizontal="left" vertical="center" wrapText="1"/>
    </xf>
    <xf numFmtId="0" fontId="17" fillId="0" borderId="0" xfId="0" applyFont="1" applyAlignment="1">
      <alignment horizontal="left" vertical="center" wrapText="1"/>
    </xf>
    <xf numFmtId="0" fontId="13" fillId="0" borderId="0" xfId="0" applyFont="1" applyAlignment="1">
      <alignment horizontal="left" vertical="center" wrapText="1"/>
    </xf>
    <xf numFmtId="0" fontId="47" fillId="0" borderId="8" xfId="0" applyFont="1" applyBorder="1" applyAlignment="1">
      <alignment horizontal="center" vertical="center" wrapText="1"/>
    </xf>
    <xf numFmtId="0" fontId="47" fillId="0" borderId="9" xfId="0" applyFont="1" applyBorder="1" applyAlignment="1">
      <alignment horizontal="center" vertical="center" wrapText="1"/>
    </xf>
    <xf numFmtId="14" fontId="47" fillId="0" borderId="14" xfId="0" applyNumberFormat="1" applyFont="1" applyBorder="1" applyAlignment="1">
      <alignment horizontal="center" vertical="center"/>
    </xf>
    <xf numFmtId="14" fontId="47" fillId="0" borderId="15" xfId="0" applyNumberFormat="1" applyFont="1" applyBorder="1" applyAlignment="1">
      <alignment horizontal="center" vertical="center"/>
    </xf>
    <xf numFmtId="0" fontId="46" fillId="0" borderId="0" xfId="0" applyFont="1" applyAlignment="1">
      <alignment horizontal="left" vertical="center"/>
    </xf>
    <xf numFmtId="0" fontId="46" fillId="0" borderId="0" xfId="0" applyFont="1" applyAlignment="1">
      <alignment horizontal="left" vertical="center" wrapText="1"/>
    </xf>
    <xf numFmtId="20" fontId="46" fillId="0" borderId="16" xfId="0" applyNumberFormat="1" applyFont="1" applyBorder="1" applyAlignment="1">
      <alignment horizontal="center" vertical="center" wrapText="1"/>
    </xf>
  </cellXfs>
  <cellStyles count="4">
    <cellStyle name="Currency" xfId="1" builtinId="4"/>
    <cellStyle name="Hyperlink" xfId="3" builtinId="8"/>
    <cellStyle name="Normal" xfId="0" builtinId="0"/>
    <cellStyle name="Percent" xfId="2" builtinId="5"/>
  </cellStyles>
  <dxfs count="1">
    <dxf>
      <font>
        <color theme="4" tint="0.79998168889431442"/>
      </font>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gif"/></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20</xdr:row>
      <xdr:rowOff>0</xdr:rowOff>
    </xdr:from>
    <xdr:to>
      <xdr:col>1</xdr:col>
      <xdr:colOff>171450</xdr:colOff>
      <xdr:row>20</xdr:row>
      <xdr:rowOff>171450</xdr:rowOff>
    </xdr:to>
    <xdr:pic>
      <xdr:nvPicPr>
        <xdr:cNvPr id="2" name="Picture 1" descr=":megagrin:"/>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952625" y="5715000"/>
          <a:ext cx="171450" cy="1714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hyperlink" Target="http://forum.beer-bg.com/viewtopic.php?f=24&amp;t=2963&amp;p=7564&amp;hilit=%D0%BA%D0%B8%D1%81%D0%B5%D0%BB%D0%B8%D0%BD%D0%BD%D0%BE%D1%81%D1%82" TargetMode="External"/></Relationships>
</file>

<file path=xl/worksheets/_rels/sheet3.xml.rels><?xml version="1.0" encoding="UTF-8" standalone="yes"?>
<Relationships xmlns="http://schemas.openxmlformats.org/package/2006/relationships"><Relationship Id="rId8" Type="http://schemas.openxmlformats.org/officeDocument/2006/relationships/vmlDrawing" Target="../drawings/vmlDrawing2.vml"/><Relationship Id="rId3" Type="http://schemas.openxmlformats.org/officeDocument/2006/relationships/hyperlink" Target="http://www.tucsonhomebrewclub.com/index.php?option=com_content&amp;view=article&amp;id=42:more-than-you-want-to-know-about-roasted-grain-in-20-minutes-or-less-&amp;catid=5:articles&amp;Itemid=33" TargetMode="External"/><Relationship Id="rId7" Type="http://schemas.openxmlformats.org/officeDocument/2006/relationships/drawing" Target="../drawings/drawing1.xml"/><Relationship Id="rId2" Type="http://schemas.openxmlformats.org/officeDocument/2006/relationships/hyperlink" Target="http://howtobrew.com/book/section-4/experiment/toasting-your-own-malt" TargetMode="External"/><Relationship Id="rId1" Type="http://schemas.openxmlformats.org/officeDocument/2006/relationships/hyperlink" Target="http://barleypopmaker.info/2009/12/08/home-roasting-your-malts/" TargetMode="External"/><Relationship Id="rId6" Type="http://schemas.openxmlformats.org/officeDocument/2006/relationships/hyperlink" Target="http://www.glutenfreehomebrewing.org/advanced_malting_tutorial.php" TargetMode="External"/><Relationship Id="rId5" Type="http://schemas.openxmlformats.org/officeDocument/2006/relationships/hyperlink" Target="http://barleypopmaker.info/2009/12/08/home-roasting-your-malts/" TargetMode="External"/><Relationship Id="rId4" Type="http://schemas.openxmlformats.org/officeDocument/2006/relationships/hyperlink" Target="http://www.mosquitobytes.com/Den/Beer/Hmbrewing/Malt.html" TargetMode="External"/><Relationship Id="rId9" Type="http://schemas.openxmlformats.org/officeDocument/2006/relationships/comments" Target="../comments2.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printerSettings" Target="../printerSettings/printerSettings3.bin"/><Relationship Id="rId1" Type="http://schemas.openxmlformats.org/officeDocument/2006/relationships/hyperlink" Target="http://www.brewersfriend.com/srm-calculator/" TargetMode="External"/><Relationship Id="rId4" Type="http://schemas.openxmlformats.org/officeDocument/2006/relationships/comments" Target="../comments3.xml"/></Relationships>
</file>

<file path=xl/worksheets/_rels/sheet6.xml.rels><?xml version="1.0" encoding="UTF-8" standalone="yes"?>
<Relationships xmlns="http://schemas.openxmlformats.org/package/2006/relationships"><Relationship Id="rId8" Type="http://schemas.openxmlformats.org/officeDocument/2006/relationships/hyperlink" Target="http://beer-bg.com/index.php?main_page=product_info&amp;cPath=1_58_59&amp;products_id=94" TargetMode="External"/><Relationship Id="rId13" Type="http://schemas.openxmlformats.org/officeDocument/2006/relationships/printerSettings" Target="../printerSettings/printerSettings4.bin"/><Relationship Id="rId3" Type="http://schemas.openxmlformats.org/officeDocument/2006/relationships/hyperlink" Target="http://beer-bg.com/index.php?main_page=product_info&amp;cPath=1_42_43&amp;products_id=110" TargetMode="External"/><Relationship Id="rId7" Type="http://schemas.openxmlformats.org/officeDocument/2006/relationships/hyperlink" Target="http://beer-bg.com/index.php?main_page=product_info&amp;cPath=2_65_66&amp;products_id=91" TargetMode="External"/><Relationship Id="rId12" Type="http://schemas.openxmlformats.org/officeDocument/2006/relationships/hyperlink" Target="http://homedistiller.org/wash/ferment/howmuch" TargetMode="External"/><Relationship Id="rId2" Type="http://schemas.openxmlformats.org/officeDocument/2006/relationships/hyperlink" Target="http://www.brewersfriend.com/ibu-calculator/" TargetMode="External"/><Relationship Id="rId1" Type="http://schemas.openxmlformats.org/officeDocument/2006/relationships/hyperlink" Target="http://www.brewersfriend.com/srm-calculator/" TargetMode="External"/><Relationship Id="rId6" Type="http://schemas.openxmlformats.org/officeDocument/2006/relationships/hyperlink" Target="http://beer-bg.com/index.php?main_page=product_info&amp;cPath=1_73_77&amp;products_id=5" TargetMode="External"/><Relationship Id="rId11" Type="http://schemas.openxmlformats.org/officeDocument/2006/relationships/hyperlink" Target="http://forum.beer-bg.com/viewtopic.php?f=3&amp;t=2508" TargetMode="External"/><Relationship Id="rId5" Type="http://schemas.openxmlformats.org/officeDocument/2006/relationships/hyperlink" Target="http://beer-bg.com/index.php?main_page=product_info&amp;cPath=1_73_77&amp;products_id=5" TargetMode="External"/><Relationship Id="rId15" Type="http://schemas.openxmlformats.org/officeDocument/2006/relationships/comments" Target="../comments4.xml"/><Relationship Id="rId10" Type="http://schemas.openxmlformats.org/officeDocument/2006/relationships/hyperlink" Target="http://www.brewersfriend.com/mash/" TargetMode="External"/><Relationship Id="rId4" Type="http://schemas.openxmlformats.org/officeDocument/2006/relationships/hyperlink" Target="http://beer-bg.com/index.php?main_page=product_info&amp;cPath=1_73_76&amp;products_id=17" TargetMode="External"/><Relationship Id="rId9" Type="http://schemas.openxmlformats.org/officeDocument/2006/relationships/hyperlink" Target="http://beer-bg.com/index.php?main_page=product_info&amp;cPath=38_40&amp;products_id=204" TargetMode="External"/><Relationship Id="rId14" Type="http://schemas.openxmlformats.org/officeDocument/2006/relationships/vmlDrawing" Target="../drawings/vmlDrawing4.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M57"/>
  <sheetViews>
    <sheetView topLeftCell="A34" zoomScaleNormal="100" workbookViewId="0">
      <selection activeCell="A47" sqref="A47"/>
    </sheetView>
  </sheetViews>
  <sheetFormatPr defaultRowHeight="20.100000000000001" customHeight="1" x14ac:dyDescent="0.25"/>
  <cols>
    <col min="1" max="1" width="44.140625" style="1" customWidth="1"/>
    <col min="2" max="2" width="10.7109375" style="159" customWidth="1"/>
    <col min="3" max="3" width="25.7109375" style="1" customWidth="1"/>
    <col min="4" max="4" width="11.140625" style="3" bestFit="1" customWidth="1"/>
    <col min="5" max="5" width="11.7109375" style="306" customWidth="1"/>
    <col min="6" max="6" width="11.7109375" style="3" customWidth="1"/>
    <col min="7" max="7" width="25.7109375" style="1" customWidth="1"/>
    <col min="8" max="8" width="11.7109375" style="159" customWidth="1"/>
    <col min="9" max="10" width="9.140625" style="1"/>
    <col min="11" max="13" width="9.140625" style="163"/>
    <col min="14" max="16384" width="9.140625" style="1"/>
  </cols>
  <sheetData>
    <row r="2" spans="2:8" ht="69.75" customHeight="1" x14ac:dyDescent="0.25">
      <c r="C2" s="332" t="s">
        <v>127</v>
      </c>
      <c r="D2" s="332"/>
      <c r="E2" s="332"/>
      <c r="F2" s="332"/>
      <c r="G2" s="332"/>
      <c r="H2" s="332"/>
    </row>
    <row r="4" spans="2:8" ht="20.100000000000001" customHeight="1" x14ac:dyDescent="0.25">
      <c r="C4" s="6" t="s">
        <v>22</v>
      </c>
      <c r="F4" s="307"/>
      <c r="G4" s="167" t="s">
        <v>123</v>
      </c>
      <c r="H4" s="167"/>
    </row>
    <row r="5" spans="2:8" ht="20.100000000000001" customHeight="1" x14ac:dyDescent="0.25">
      <c r="B5" s="158" t="s">
        <v>195</v>
      </c>
      <c r="C5" s="158"/>
      <c r="D5" s="158"/>
      <c r="F5" s="164" t="s">
        <v>194</v>
      </c>
      <c r="G5" s="69" t="s">
        <v>125</v>
      </c>
      <c r="H5" s="158" t="s">
        <v>195</v>
      </c>
    </row>
    <row r="6" spans="2:8" ht="20.100000000000001" customHeight="1" x14ac:dyDescent="0.25">
      <c r="C6" s="2" t="s">
        <v>2</v>
      </c>
      <c r="D6" s="3">
        <v>7.9</v>
      </c>
      <c r="F6" s="3">
        <v>40</v>
      </c>
      <c r="G6" s="1" t="s">
        <v>124</v>
      </c>
      <c r="H6" s="159">
        <v>42064</v>
      </c>
    </row>
    <row r="7" spans="2:8" ht="20.100000000000001" customHeight="1" x14ac:dyDescent="0.25">
      <c r="C7" s="2" t="s">
        <v>3</v>
      </c>
      <c r="D7" s="3">
        <v>50.4</v>
      </c>
      <c r="F7" s="3">
        <v>5</v>
      </c>
      <c r="G7" s="1" t="s">
        <v>193</v>
      </c>
      <c r="H7" s="159">
        <v>42094</v>
      </c>
    </row>
    <row r="8" spans="2:8" ht="20.100000000000001" customHeight="1" x14ac:dyDescent="0.25">
      <c r="C8" s="2" t="s">
        <v>4</v>
      </c>
      <c r="D8" s="3">
        <v>10</v>
      </c>
      <c r="F8" s="3">
        <v>3.8</v>
      </c>
      <c r="G8" s="1" t="s">
        <v>196</v>
      </c>
      <c r="H8" s="159">
        <v>42098</v>
      </c>
    </row>
    <row r="9" spans="2:8" ht="20.100000000000001" customHeight="1" x14ac:dyDescent="0.25">
      <c r="C9" s="2" t="s">
        <v>5</v>
      </c>
      <c r="D9" s="3">
        <v>9</v>
      </c>
      <c r="F9" s="3">
        <v>7.5</v>
      </c>
      <c r="G9" s="1" t="s">
        <v>197</v>
      </c>
      <c r="H9" s="159">
        <v>42108</v>
      </c>
    </row>
    <row r="10" spans="2:8" ht="20.100000000000001" customHeight="1" x14ac:dyDescent="0.25">
      <c r="C10" s="2" t="s">
        <v>6</v>
      </c>
      <c r="D10" s="3">
        <v>5.7</v>
      </c>
      <c r="F10" s="3">
        <v>10</v>
      </c>
      <c r="G10" s="1" t="s">
        <v>209</v>
      </c>
    </row>
    <row r="11" spans="2:8" ht="20.100000000000001" customHeight="1" x14ac:dyDescent="0.25">
      <c r="C11" s="2" t="s">
        <v>7</v>
      </c>
      <c r="D11" s="3">
        <v>9.1</v>
      </c>
      <c r="F11" s="3">
        <v>5</v>
      </c>
      <c r="G11" s="1" t="s">
        <v>201</v>
      </c>
      <c r="H11" s="159">
        <v>42113</v>
      </c>
    </row>
    <row r="12" spans="2:8" ht="20.100000000000001" customHeight="1" x14ac:dyDescent="0.25">
      <c r="C12" s="2" t="s">
        <v>8</v>
      </c>
      <c r="D12" s="3">
        <v>3.8</v>
      </c>
      <c r="F12" s="3">
        <v>15</v>
      </c>
      <c r="G12" s="1" t="s">
        <v>202</v>
      </c>
      <c r="H12" s="159">
        <v>42120</v>
      </c>
    </row>
    <row r="13" spans="2:8" ht="20.100000000000001" customHeight="1" x14ac:dyDescent="0.25">
      <c r="C13" s="2" t="s">
        <v>9</v>
      </c>
      <c r="D13" s="3">
        <v>2</v>
      </c>
      <c r="F13" s="3">
        <v>10</v>
      </c>
      <c r="G13" s="1" t="s">
        <v>209</v>
      </c>
      <c r="H13" s="159">
        <v>42147</v>
      </c>
    </row>
    <row r="14" spans="2:8" ht="20.100000000000001" customHeight="1" x14ac:dyDescent="0.25">
      <c r="C14" s="2" t="s">
        <v>10</v>
      </c>
      <c r="D14" s="3">
        <v>2.8</v>
      </c>
      <c r="F14" s="3">
        <v>10</v>
      </c>
      <c r="G14" s="1" t="s">
        <v>209</v>
      </c>
      <c r="H14" s="159">
        <v>42160</v>
      </c>
    </row>
    <row r="15" spans="2:8" ht="20.100000000000001" customHeight="1" x14ac:dyDescent="0.25">
      <c r="C15" s="2" t="s">
        <v>11</v>
      </c>
      <c r="D15" s="3">
        <v>7.5</v>
      </c>
      <c r="F15" s="3">
        <v>3</v>
      </c>
      <c r="G15" s="1" t="s">
        <v>422</v>
      </c>
      <c r="H15" s="159">
        <v>42163</v>
      </c>
    </row>
    <row r="16" spans="2:8" ht="20.100000000000001" customHeight="1" x14ac:dyDescent="0.25">
      <c r="C16" s="2" t="s">
        <v>12</v>
      </c>
      <c r="D16" s="3">
        <v>8.3000000000000007</v>
      </c>
      <c r="F16" s="3">
        <v>10</v>
      </c>
      <c r="G16" s="1" t="s">
        <v>423</v>
      </c>
      <c r="H16" s="159">
        <v>42186</v>
      </c>
    </row>
    <row r="17" spans="2:8" ht="20.100000000000001" customHeight="1" x14ac:dyDescent="0.25">
      <c r="C17" s="2" t="s">
        <v>13</v>
      </c>
      <c r="D17" s="3">
        <v>12.9</v>
      </c>
      <c r="F17" s="3">
        <v>12</v>
      </c>
      <c r="G17" s="1" t="s">
        <v>424</v>
      </c>
      <c r="H17" s="159">
        <v>42186</v>
      </c>
    </row>
    <row r="18" spans="2:8" ht="20.100000000000001" customHeight="1" x14ac:dyDescent="0.25">
      <c r="C18" s="2" t="s">
        <v>14</v>
      </c>
      <c r="D18" s="3">
        <v>12.5</v>
      </c>
      <c r="F18" s="3">
        <v>10</v>
      </c>
      <c r="G18" s="1" t="s">
        <v>209</v>
      </c>
      <c r="H18" s="159">
        <v>42186</v>
      </c>
    </row>
    <row r="19" spans="2:8" ht="20.100000000000001" customHeight="1" x14ac:dyDescent="0.25">
      <c r="C19" s="4" t="s">
        <v>15</v>
      </c>
      <c r="D19" s="3">
        <v>9.1999999999999993</v>
      </c>
      <c r="F19" s="3">
        <v>68</v>
      </c>
      <c r="G19" s="1" t="s">
        <v>425</v>
      </c>
      <c r="H19" s="159">
        <v>42186</v>
      </c>
    </row>
    <row r="20" spans="2:8" ht="20.100000000000001" customHeight="1" x14ac:dyDescent="0.25">
      <c r="C20" s="12" t="s">
        <v>76</v>
      </c>
      <c r="D20" s="3">
        <v>8</v>
      </c>
      <c r="F20" s="3">
        <v>4.8</v>
      </c>
      <c r="G20" s="1" t="s">
        <v>209</v>
      </c>
      <c r="H20" s="159">
        <v>42248</v>
      </c>
    </row>
    <row r="21" spans="2:8" ht="20.100000000000001" customHeight="1" x14ac:dyDescent="0.25">
      <c r="C21" s="12" t="s">
        <v>77</v>
      </c>
      <c r="D21" s="3">
        <v>68</v>
      </c>
      <c r="F21" s="3">
        <v>4</v>
      </c>
      <c r="G21" s="1" t="s">
        <v>426</v>
      </c>
      <c r="H21" s="159">
        <v>42248</v>
      </c>
    </row>
    <row r="22" spans="2:8" ht="20.100000000000001" customHeight="1" x14ac:dyDescent="0.25">
      <c r="C22" s="12" t="s">
        <v>78</v>
      </c>
      <c r="D22" s="3">
        <v>40</v>
      </c>
      <c r="F22" s="3">
        <v>8</v>
      </c>
      <c r="G22" s="1" t="s">
        <v>427</v>
      </c>
      <c r="H22" s="159">
        <v>42248</v>
      </c>
    </row>
    <row r="23" spans="2:8" ht="20.100000000000001" customHeight="1" x14ac:dyDescent="0.25">
      <c r="C23" s="12" t="s">
        <v>80</v>
      </c>
      <c r="D23" s="3">
        <v>19</v>
      </c>
      <c r="F23" s="3">
        <v>15</v>
      </c>
      <c r="G23" s="1" t="s">
        <v>209</v>
      </c>
      <c r="H23" s="159">
        <v>42248</v>
      </c>
    </row>
    <row r="24" spans="2:8" ht="20.100000000000001" customHeight="1" x14ac:dyDescent="0.25">
      <c r="C24" s="70" t="s">
        <v>132</v>
      </c>
      <c r="D24" s="3">
        <v>14.4</v>
      </c>
    </row>
    <row r="25" spans="2:8" ht="20.100000000000001" customHeight="1" x14ac:dyDescent="0.25">
      <c r="C25" s="12" t="s">
        <v>79</v>
      </c>
      <c r="D25" s="3">
        <v>3</v>
      </c>
    </row>
    <row r="26" spans="2:8" ht="20.100000000000001" customHeight="1" x14ac:dyDescent="0.25">
      <c r="C26" s="70" t="s">
        <v>128</v>
      </c>
      <c r="D26" s="3">
        <v>29</v>
      </c>
    </row>
    <row r="27" spans="2:8" ht="20.100000000000001" customHeight="1" x14ac:dyDescent="0.25">
      <c r="C27" s="70" t="s">
        <v>129</v>
      </c>
      <c r="D27" s="3">
        <v>13</v>
      </c>
    </row>
    <row r="28" spans="2:8" ht="20.100000000000001" customHeight="1" x14ac:dyDescent="0.25">
      <c r="C28" s="70" t="s">
        <v>130</v>
      </c>
      <c r="D28" s="3">
        <v>22.8</v>
      </c>
    </row>
    <row r="29" spans="2:8" ht="20.100000000000001" customHeight="1" x14ac:dyDescent="0.25">
      <c r="C29" s="70" t="s">
        <v>131</v>
      </c>
      <c r="D29" s="3">
        <v>14.2</v>
      </c>
    </row>
    <row r="30" spans="2:8" ht="20.100000000000001" customHeight="1" x14ac:dyDescent="0.25">
      <c r="B30" s="159">
        <v>42064</v>
      </c>
      <c r="C30" s="179" t="s">
        <v>413</v>
      </c>
      <c r="D30" s="301">
        <v>16.5</v>
      </c>
    </row>
    <row r="31" spans="2:8" ht="20.100000000000001" customHeight="1" x14ac:dyDescent="0.25">
      <c r="B31" s="159">
        <v>42065</v>
      </c>
      <c r="C31" s="179" t="s">
        <v>414</v>
      </c>
      <c r="D31" s="301">
        <v>1.2</v>
      </c>
    </row>
    <row r="32" spans="2:8" ht="20.100000000000001" customHeight="1" x14ac:dyDescent="0.25">
      <c r="B32" s="159">
        <v>42066</v>
      </c>
      <c r="C32" s="178" t="s">
        <v>415</v>
      </c>
      <c r="D32" s="182">
        <v>18</v>
      </c>
    </row>
    <row r="33" spans="2:13" ht="20.100000000000001" customHeight="1" x14ac:dyDescent="0.25">
      <c r="B33" s="159">
        <v>42125</v>
      </c>
      <c r="C33" s="179" t="s">
        <v>416</v>
      </c>
      <c r="D33" s="301">
        <v>0.8</v>
      </c>
    </row>
    <row r="34" spans="2:13" ht="20.100000000000001" customHeight="1" x14ac:dyDescent="0.25">
      <c r="B34" s="159">
        <v>42125</v>
      </c>
      <c r="C34" s="180" t="s">
        <v>417</v>
      </c>
      <c r="D34" s="182">
        <v>43.08</v>
      </c>
    </row>
    <row r="35" spans="2:13" ht="20.100000000000001" customHeight="1" x14ac:dyDescent="0.25">
      <c r="B35" s="159">
        <v>42156</v>
      </c>
      <c r="C35" s="180" t="s">
        <v>418</v>
      </c>
      <c r="D35" s="182">
        <v>4.8</v>
      </c>
    </row>
    <row r="36" spans="2:13" ht="20.100000000000001" customHeight="1" x14ac:dyDescent="0.25">
      <c r="B36" s="159">
        <v>42186</v>
      </c>
      <c r="C36" s="180" t="s">
        <v>419</v>
      </c>
      <c r="D36" s="182">
        <v>5</v>
      </c>
    </row>
    <row r="37" spans="2:13" ht="20.100000000000001" customHeight="1" x14ac:dyDescent="0.25">
      <c r="B37" s="159">
        <v>42323</v>
      </c>
      <c r="C37" s="181" t="s">
        <v>420</v>
      </c>
      <c r="D37" s="301">
        <v>15</v>
      </c>
    </row>
    <row r="38" spans="2:13" ht="20.100000000000001" customHeight="1" x14ac:dyDescent="0.25">
      <c r="B38" s="159">
        <v>42333</v>
      </c>
      <c r="C38" s="181" t="s">
        <v>421</v>
      </c>
      <c r="D38" s="301">
        <v>60</v>
      </c>
    </row>
    <row r="39" spans="2:13" ht="20.100000000000001" customHeight="1" x14ac:dyDescent="0.25">
      <c r="B39" s="159">
        <v>42335</v>
      </c>
      <c r="C39" s="300" t="s">
        <v>452</v>
      </c>
      <c r="D39" s="182">
        <v>1.5</v>
      </c>
    </row>
    <row r="40" spans="2:13" ht="20.100000000000001" customHeight="1" x14ac:dyDescent="0.25">
      <c r="B40" s="160">
        <v>42335</v>
      </c>
      <c r="C40" s="305" t="s">
        <v>453</v>
      </c>
      <c r="D40" s="71">
        <v>2.2999999999999998</v>
      </c>
      <c r="E40" s="308"/>
      <c r="F40" s="71"/>
      <c r="G40" s="72"/>
      <c r="H40" s="160"/>
    </row>
    <row r="41" spans="2:13" ht="20.100000000000001" customHeight="1" x14ac:dyDescent="0.25">
      <c r="B41" s="302"/>
      <c r="C41" s="303"/>
      <c r="D41" s="304">
        <f>SUM(D6:D40)</f>
        <v>550.67999999999984</v>
      </c>
      <c r="E41" s="309"/>
      <c r="F41" s="304">
        <f>SUM(F6:F40)</f>
        <v>241.10000000000002</v>
      </c>
      <c r="G41" s="303"/>
      <c r="H41" s="302"/>
    </row>
    <row r="44" spans="2:13" ht="20.100000000000001" customHeight="1" x14ac:dyDescent="0.25">
      <c r="B44" s="160"/>
      <c r="C44" s="72"/>
      <c r="D44" s="334" t="s">
        <v>456</v>
      </c>
      <c r="E44" s="334"/>
      <c r="F44" s="311" t="s">
        <v>457</v>
      </c>
      <c r="G44" s="72"/>
      <c r="H44" s="160"/>
    </row>
    <row r="45" spans="2:13" s="315" customFormat="1" ht="20.100000000000001" customHeight="1" x14ac:dyDescent="0.25">
      <c r="B45" s="312" t="s">
        <v>195</v>
      </c>
      <c r="C45" s="312" t="s">
        <v>458</v>
      </c>
      <c r="D45" s="312" t="s">
        <v>89</v>
      </c>
      <c r="E45" s="312" t="s">
        <v>479</v>
      </c>
      <c r="F45" s="313" t="s">
        <v>460</v>
      </c>
      <c r="G45" s="314" t="s">
        <v>459</v>
      </c>
      <c r="H45" s="312" t="s">
        <v>195</v>
      </c>
      <c r="K45" s="316"/>
      <c r="L45" s="316"/>
      <c r="M45" s="316"/>
    </row>
    <row r="55" spans="2:8" ht="20.100000000000001" customHeight="1" x14ac:dyDescent="0.25">
      <c r="B55" s="160"/>
      <c r="C55" s="72"/>
      <c r="D55" s="71"/>
      <c r="E55" s="308"/>
      <c r="F55" s="71"/>
      <c r="G55" s="72"/>
      <c r="H55" s="160"/>
    </row>
    <row r="56" spans="2:8" ht="20.100000000000001" customHeight="1" x14ac:dyDescent="0.25">
      <c r="D56" s="182">
        <f>SUM(D46:D55)</f>
        <v>0</v>
      </c>
      <c r="E56" s="310">
        <f>SUM(E46:E55)</f>
        <v>0</v>
      </c>
      <c r="F56" s="182">
        <f>SUM(F46:F55)</f>
        <v>0</v>
      </c>
    </row>
    <row r="57" spans="2:8" ht="20.100000000000001" customHeight="1" x14ac:dyDescent="0.25">
      <c r="D57" s="333">
        <f>SUM(D56:F56)</f>
        <v>0</v>
      </c>
      <c r="E57" s="333"/>
      <c r="F57" s="333"/>
    </row>
  </sheetData>
  <mergeCells count="3">
    <mergeCell ref="C2:H2"/>
    <mergeCell ref="D57:F57"/>
    <mergeCell ref="D44:E44"/>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B1:D116"/>
  <sheetViews>
    <sheetView topLeftCell="A110" zoomScaleNormal="100" workbookViewId="0">
      <selection activeCell="B117" sqref="B117"/>
    </sheetView>
  </sheetViews>
  <sheetFormatPr defaultRowHeight="44.1" customHeight="1" x14ac:dyDescent="0.25"/>
  <cols>
    <col min="1" max="1" width="6" style="56" customWidth="1"/>
    <col min="2" max="2" width="118.85546875" style="56" customWidth="1"/>
    <col min="3" max="16384" width="9.140625" style="56"/>
  </cols>
  <sheetData>
    <row r="1" spans="2:2" ht="164.25" customHeight="1" x14ac:dyDescent="0.25">
      <c r="B1" s="55" t="s">
        <v>215</v>
      </c>
    </row>
    <row r="2" spans="2:2" ht="262.5" customHeight="1" x14ac:dyDescent="0.25">
      <c r="B2" s="57" t="s">
        <v>71</v>
      </c>
    </row>
    <row r="3" spans="2:2" s="58" customFormat="1" ht="121.5" customHeight="1" x14ac:dyDescent="0.25">
      <c r="B3" s="59" t="s">
        <v>75</v>
      </c>
    </row>
    <row r="4" spans="2:2" s="58" customFormat="1" ht="44.1" customHeight="1" x14ac:dyDescent="0.25">
      <c r="B4" s="59" t="s">
        <v>114</v>
      </c>
    </row>
    <row r="5" spans="2:2" s="58" customFormat="1" ht="44.1" customHeight="1" x14ac:dyDescent="0.25">
      <c r="B5" s="59"/>
    </row>
    <row r="6" spans="2:2" ht="44.1" customHeight="1" x14ac:dyDescent="0.25">
      <c r="B6" s="57" t="s">
        <v>115</v>
      </c>
    </row>
    <row r="7" spans="2:2" ht="44.1" customHeight="1" x14ac:dyDescent="0.25">
      <c r="B7" s="57"/>
    </row>
    <row r="8" spans="2:2" ht="44.1" customHeight="1" x14ac:dyDescent="0.25">
      <c r="B8" s="57" t="s">
        <v>81</v>
      </c>
    </row>
    <row r="9" spans="2:2" ht="44.1" customHeight="1" x14ac:dyDescent="0.25">
      <c r="B9" s="57" t="s">
        <v>82</v>
      </c>
    </row>
    <row r="10" spans="2:2" ht="44.1" customHeight="1" x14ac:dyDescent="0.25">
      <c r="B10" s="57"/>
    </row>
    <row r="11" spans="2:2" ht="87.75" customHeight="1" x14ac:dyDescent="0.25">
      <c r="B11" s="57" t="s">
        <v>83</v>
      </c>
    </row>
    <row r="13" spans="2:2" ht="44.1" customHeight="1" x14ac:dyDescent="0.25">
      <c r="B13" s="57" t="s">
        <v>156</v>
      </c>
    </row>
    <row r="15" spans="2:2" ht="44.1" customHeight="1" x14ac:dyDescent="0.25">
      <c r="B15" s="57" t="s">
        <v>157</v>
      </c>
    </row>
    <row r="17" spans="2:2" ht="61.5" customHeight="1" x14ac:dyDescent="0.25">
      <c r="B17" s="57" t="s">
        <v>158</v>
      </c>
    </row>
    <row r="19" spans="2:2" ht="146.25" customHeight="1" x14ac:dyDescent="0.25">
      <c r="B19" s="57" t="s">
        <v>160</v>
      </c>
    </row>
    <row r="21" spans="2:2" ht="189" customHeight="1" x14ac:dyDescent="0.25">
      <c r="B21" s="57" t="s">
        <v>161</v>
      </c>
    </row>
    <row r="23" spans="2:2" ht="44.1" customHeight="1" x14ac:dyDescent="0.25">
      <c r="B23" s="57" t="s">
        <v>168</v>
      </c>
    </row>
    <row r="25" spans="2:2" ht="44.1" customHeight="1" x14ac:dyDescent="0.25">
      <c r="B25" s="57" t="s">
        <v>169</v>
      </c>
    </row>
    <row r="27" spans="2:2" ht="366" customHeight="1" x14ac:dyDescent="0.25">
      <c r="B27" s="57" t="s">
        <v>170</v>
      </c>
    </row>
    <row r="29" spans="2:2" ht="87" customHeight="1" x14ac:dyDescent="0.25">
      <c r="B29" s="57" t="s">
        <v>199</v>
      </c>
    </row>
    <row r="31" spans="2:2" ht="95.25" customHeight="1" x14ac:dyDescent="0.25">
      <c r="B31" s="57" t="s">
        <v>200</v>
      </c>
    </row>
    <row r="33" spans="2:2" ht="114" customHeight="1" x14ac:dyDescent="0.25">
      <c r="B33" s="57" t="s">
        <v>304</v>
      </c>
    </row>
    <row r="35" spans="2:2" ht="283.5" customHeight="1" x14ac:dyDescent="0.25">
      <c r="B35" s="57" t="s">
        <v>305</v>
      </c>
    </row>
    <row r="36" spans="2:2" ht="44.1" customHeight="1" x14ac:dyDescent="0.25">
      <c r="B36" s="5" t="s">
        <v>0</v>
      </c>
    </row>
    <row r="37" spans="2:2" ht="44.1" customHeight="1" x14ac:dyDescent="0.25">
      <c r="B37" s="5" t="s">
        <v>306</v>
      </c>
    </row>
    <row r="38" spans="2:2" ht="44.1" customHeight="1" x14ac:dyDescent="0.25">
      <c r="B38" s="5" t="s">
        <v>19</v>
      </c>
    </row>
    <row r="39" spans="2:2" ht="44.1" customHeight="1" x14ac:dyDescent="0.25">
      <c r="B39" s="5" t="s">
        <v>18</v>
      </c>
    </row>
    <row r="40" spans="2:2" ht="44.1" customHeight="1" x14ac:dyDescent="0.25">
      <c r="B40" s="5"/>
    </row>
    <row r="41" spans="2:2" ht="44.1" customHeight="1" x14ac:dyDescent="0.25">
      <c r="B41" s="5" t="s">
        <v>178</v>
      </c>
    </row>
    <row r="42" spans="2:2" ht="44.1" customHeight="1" x14ac:dyDescent="0.25">
      <c r="B42" s="5" t="s">
        <v>179</v>
      </c>
    </row>
    <row r="43" spans="2:2" ht="44.1" customHeight="1" x14ac:dyDescent="0.25">
      <c r="B43" s="5"/>
    </row>
    <row r="44" spans="2:2" ht="44.1" customHeight="1" x14ac:dyDescent="0.25">
      <c r="B44" s="5" t="s">
        <v>1</v>
      </c>
    </row>
    <row r="45" spans="2:2" ht="44.1" customHeight="1" x14ac:dyDescent="0.25">
      <c r="B45" s="5"/>
    </row>
    <row r="46" spans="2:2" ht="44.1" customHeight="1" x14ac:dyDescent="0.25">
      <c r="B46" s="5" t="s">
        <v>17</v>
      </c>
    </row>
    <row r="47" spans="2:2" ht="44.1" customHeight="1" x14ac:dyDescent="0.25">
      <c r="B47" s="5"/>
    </row>
    <row r="48" spans="2:2" ht="44.1" customHeight="1" x14ac:dyDescent="0.25">
      <c r="B48" s="5" t="s">
        <v>16</v>
      </c>
    </row>
    <row r="49" spans="2:2" ht="44.1" customHeight="1" x14ac:dyDescent="0.25">
      <c r="B49" s="5"/>
    </row>
    <row r="50" spans="2:2" ht="44.1" customHeight="1" x14ac:dyDescent="0.25">
      <c r="B50" s="5"/>
    </row>
    <row r="51" spans="2:2" ht="44.1" customHeight="1" x14ac:dyDescent="0.25">
      <c r="B51" s="11" t="s">
        <v>21</v>
      </c>
    </row>
    <row r="52" spans="2:2" ht="44.1" customHeight="1" x14ac:dyDescent="0.25">
      <c r="B52" s="5"/>
    </row>
    <row r="53" spans="2:2" ht="44.1" customHeight="1" x14ac:dyDescent="0.25">
      <c r="B53" s="5" t="s">
        <v>307</v>
      </c>
    </row>
    <row r="54" spans="2:2" ht="44.1" customHeight="1" x14ac:dyDescent="0.25">
      <c r="B54" s="5"/>
    </row>
    <row r="55" spans="2:2" ht="44.1" customHeight="1" x14ac:dyDescent="0.25">
      <c r="B55" s="5" t="s">
        <v>404</v>
      </c>
    </row>
    <row r="56" spans="2:2" ht="44.1" customHeight="1" x14ac:dyDescent="0.25">
      <c r="B56" s="5"/>
    </row>
    <row r="57" spans="2:2" ht="44.1" customHeight="1" x14ac:dyDescent="0.25">
      <c r="B57" s="7" t="s">
        <v>20</v>
      </c>
    </row>
    <row r="58" spans="2:2" ht="44.1" customHeight="1" x14ac:dyDescent="0.25">
      <c r="B58" s="5"/>
    </row>
    <row r="59" spans="2:2" ht="44.1" customHeight="1" x14ac:dyDescent="0.25">
      <c r="B59" s="5"/>
    </row>
    <row r="60" spans="2:2" ht="44.1" customHeight="1" x14ac:dyDescent="0.25">
      <c r="B60" s="5" t="s">
        <v>301</v>
      </c>
    </row>
    <row r="61" spans="2:2" ht="44.1" customHeight="1" x14ac:dyDescent="0.25">
      <c r="B61" s="5"/>
    </row>
    <row r="62" spans="2:2" ht="44.1" customHeight="1" x14ac:dyDescent="0.25">
      <c r="B62" s="5" t="s">
        <v>302</v>
      </c>
    </row>
    <row r="63" spans="2:2" ht="44.1" customHeight="1" x14ac:dyDescent="0.25">
      <c r="B63" s="5"/>
    </row>
    <row r="64" spans="2:2" ht="44.1" customHeight="1" x14ac:dyDescent="0.25">
      <c r="B64" s="5" t="s">
        <v>308</v>
      </c>
    </row>
    <row r="65" spans="2:2" ht="44.1" customHeight="1" x14ac:dyDescent="0.25">
      <c r="B65" s="5"/>
    </row>
    <row r="66" spans="2:2" ht="44.1" customHeight="1" x14ac:dyDescent="0.25">
      <c r="B66" s="5" t="s">
        <v>309</v>
      </c>
    </row>
    <row r="67" spans="2:2" ht="44.1" customHeight="1" x14ac:dyDescent="0.25">
      <c r="B67" s="5"/>
    </row>
    <row r="68" spans="2:2" ht="44.1" customHeight="1" x14ac:dyDescent="0.25">
      <c r="B68" s="5" t="s">
        <v>310</v>
      </c>
    </row>
    <row r="69" spans="2:2" ht="44.1" customHeight="1" x14ac:dyDescent="0.25">
      <c r="B69" s="5"/>
    </row>
    <row r="70" spans="2:2" ht="44.1" customHeight="1" x14ac:dyDescent="0.25">
      <c r="B70" s="5" t="s">
        <v>381</v>
      </c>
    </row>
    <row r="71" spans="2:2" ht="44.1" customHeight="1" x14ac:dyDescent="0.25">
      <c r="B71" s="5"/>
    </row>
    <row r="72" spans="2:2" ht="44.1" customHeight="1" x14ac:dyDescent="0.25">
      <c r="B72" s="5" t="s">
        <v>382</v>
      </c>
    </row>
    <row r="73" spans="2:2" ht="44.1" customHeight="1" x14ac:dyDescent="0.25">
      <c r="B73" s="5"/>
    </row>
    <row r="74" spans="2:2" ht="44.1" customHeight="1" x14ac:dyDescent="0.25">
      <c r="B74" s="5" t="s">
        <v>383</v>
      </c>
    </row>
    <row r="75" spans="2:2" ht="44.1" customHeight="1" x14ac:dyDescent="0.25">
      <c r="B75" s="5"/>
    </row>
    <row r="76" spans="2:2" ht="44.1" customHeight="1" x14ac:dyDescent="0.25">
      <c r="B76" s="5" t="s">
        <v>389</v>
      </c>
    </row>
    <row r="77" spans="2:2" ht="44.1" customHeight="1" x14ac:dyDescent="0.25">
      <c r="B77" s="5"/>
    </row>
    <row r="78" spans="2:2" ht="44.1" customHeight="1" x14ac:dyDescent="0.25">
      <c r="B78" s="5" t="s">
        <v>392</v>
      </c>
    </row>
    <row r="79" spans="2:2" ht="44.1" customHeight="1" x14ac:dyDescent="0.25">
      <c r="B79" s="5"/>
    </row>
    <row r="80" spans="2:2" ht="44.1" customHeight="1" x14ac:dyDescent="0.25">
      <c r="B80" s="5" t="s">
        <v>405</v>
      </c>
    </row>
    <row r="81" spans="2:4" ht="44.1" customHeight="1" x14ac:dyDescent="0.25">
      <c r="B81" s="5"/>
    </row>
    <row r="82" spans="2:4" ht="44.1" customHeight="1" x14ac:dyDescent="0.25">
      <c r="B82" s="172" t="s">
        <v>406</v>
      </c>
    </row>
    <row r="83" spans="2:4" ht="44.1" customHeight="1" x14ac:dyDescent="0.25">
      <c r="B83" s="172" t="s">
        <v>407</v>
      </c>
    </row>
    <row r="84" spans="2:4" ht="44.1" customHeight="1" x14ac:dyDescent="0.25">
      <c r="B84" s="5"/>
    </row>
    <row r="85" spans="2:4" ht="44.1" customHeight="1" x14ac:dyDescent="0.25">
      <c r="B85" s="162" t="s">
        <v>409</v>
      </c>
      <c r="C85" s="175" t="e">
        <f>(C86/C87)</f>
        <v>#REF!</v>
      </c>
      <c r="D85" s="43"/>
    </row>
    <row r="86" spans="2:4" ht="44.1" customHeight="1" x14ac:dyDescent="0.25">
      <c r="B86" s="173" t="s">
        <v>410</v>
      </c>
      <c r="C86" s="176" t="e">
        <f>#REF!</f>
        <v>#REF!</v>
      </c>
      <c r="D86" s="43"/>
    </row>
    <row r="87" spans="2:4" ht="44.1" customHeight="1" x14ac:dyDescent="0.25">
      <c r="B87" s="174" t="s">
        <v>411</v>
      </c>
      <c r="C87" s="177"/>
      <c r="D87" s="43"/>
    </row>
    <row r="88" spans="2:4" ht="44.1" customHeight="1" x14ac:dyDescent="0.25">
      <c r="B88" s="5"/>
    </row>
    <row r="89" spans="2:4" ht="44.1" customHeight="1" x14ac:dyDescent="0.25">
      <c r="B89" s="5" t="s">
        <v>429</v>
      </c>
    </row>
    <row r="90" spans="2:4" ht="44.1" customHeight="1" x14ac:dyDescent="0.25">
      <c r="B90" s="5"/>
    </row>
    <row r="91" spans="2:4" ht="44.1" customHeight="1" x14ac:dyDescent="0.25">
      <c r="B91" s="5" t="s">
        <v>430</v>
      </c>
    </row>
    <row r="92" spans="2:4" ht="44.1" customHeight="1" x14ac:dyDescent="0.25">
      <c r="B92" s="5"/>
    </row>
    <row r="93" spans="2:4" ht="44.1" customHeight="1" x14ac:dyDescent="0.25">
      <c r="B93" s="5" t="s">
        <v>431</v>
      </c>
    </row>
    <row r="94" spans="2:4" ht="44.1" customHeight="1" x14ac:dyDescent="0.25">
      <c r="B94" s="5"/>
    </row>
    <row r="95" spans="2:4" ht="44.1" customHeight="1" x14ac:dyDescent="0.25">
      <c r="B95" s="57" t="s">
        <v>433</v>
      </c>
    </row>
    <row r="97" spans="2:2" ht="44.1" customHeight="1" x14ac:dyDescent="0.25">
      <c r="B97" s="57" t="s">
        <v>440</v>
      </c>
    </row>
    <row r="99" spans="2:2" ht="44.1" customHeight="1" x14ac:dyDescent="0.25">
      <c r="B99" s="57" t="s">
        <v>441</v>
      </c>
    </row>
    <row r="101" spans="2:2" ht="44.1" customHeight="1" x14ac:dyDescent="0.25">
      <c r="B101" s="57" t="s">
        <v>443</v>
      </c>
    </row>
    <row r="103" spans="2:2" ht="44.1" customHeight="1" x14ac:dyDescent="0.25">
      <c r="B103" s="57" t="s">
        <v>444</v>
      </c>
    </row>
    <row r="105" spans="2:2" ht="44.1" customHeight="1" x14ac:dyDescent="0.25">
      <c r="B105" s="57" t="s">
        <v>447</v>
      </c>
    </row>
    <row r="107" spans="2:2" ht="44.1" customHeight="1" x14ac:dyDescent="0.25">
      <c r="B107" s="56" t="s">
        <v>448</v>
      </c>
    </row>
    <row r="108" spans="2:2" ht="44.1" customHeight="1" x14ac:dyDescent="0.25">
      <c r="B108" s="56" t="s">
        <v>454</v>
      </c>
    </row>
    <row r="109" spans="2:2" ht="44.1" customHeight="1" x14ac:dyDescent="0.25">
      <c r="B109" s="57" t="s">
        <v>471</v>
      </c>
    </row>
    <row r="111" spans="2:2" ht="44.1" customHeight="1" x14ac:dyDescent="0.25">
      <c r="B111" s="57" t="s">
        <v>472</v>
      </c>
    </row>
    <row r="113" spans="2:2" ht="44.1" customHeight="1" x14ac:dyDescent="0.25">
      <c r="B113" s="320" t="s">
        <v>473</v>
      </c>
    </row>
    <row r="115" spans="2:2" ht="44.1" customHeight="1" x14ac:dyDescent="0.25">
      <c r="B115" s="56" t="s">
        <v>478</v>
      </c>
    </row>
    <row r="116" spans="2:2" ht="44.1" customHeight="1" x14ac:dyDescent="0.25">
      <c r="B116" s="56" t="s">
        <v>480</v>
      </c>
    </row>
  </sheetData>
  <hyperlinks>
    <hyperlink ref="B113" r:id="rId1" location="p7564" display="http://forum.beer-bg.com/viewtopic.php?f=24&amp;t=2963&amp;p=7564&amp;hilit=%D0%BA%D0%B8%D1%81%D0%B5%D0%BB%D0%B8%D0%BD%D0%BD%D0%BE%D1%81%D1%82 - p7564"/>
  </hyperlinks>
  <pageMargins left="0.7" right="0.7" top="0.75" bottom="0.75" header="0.3" footer="0.3"/>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H93"/>
  <sheetViews>
    <sheetView topLeftCell="C68" zoomScaleNormal="100" workbookViewId="0">
      <selection activeCell="C91" sqref="C91"/>
    </sheetView>
  </sheetViews>
  <sheetFormatPr defaultRowHeight="15" x14ac:dyDescent="0.25"/>
  <cols>
    <col min="1" max="1" width="12.28515625" style="50" customWidth="1"/>
    <col min="2" max="2" width="77" style="1" customWidth="1"/>
    <col min="3" max="8" width="17" style="50" customWidth="1"/>
    <col min="9" max="16384" width="9.140625" style="1"/>
  </cols>
  <sheetData>
    <row r="1" spans="1:8" x14ac:dyDescent="0.25">
      <c r="B1" s="1" t="s">
        <v>311</v>
      </c>
    </row>
    <row r="2" spans="1:8" x14ac:dyDescent="0.25">
      <c r="B2" s="1" t="s">
        <v>312</v>
      </c>
    </row>
    <row r="4" spans="1:8" s="5" customFormat="1" ht="33" customHeight="1" x14ac:dyDescent="0.25">
      <c r="A4" s="165"/>
      <c r="B4" s="5" t="s">
        <v>313</v>
      </c>
      <c r="C4" s="165"/>
      <c r="D4" s="165"/>
      <c r="E4" s="165"/>
      <c r="F4" s="165"/>
      <c r="G4" s="165"/>
      <c r="H4" s="165"/>
    </row>
    <row r="5" spans="1:8" s="5" customFormat="1" ht="33" customHeight="1" x14ac:dyDescent="0.25">
      <c r="A5" s="165"/>
      <c r="B5" s="5" t="s">
        <v>314</v>
      </c>
      <c r="C5" s="165"/>
      <c r="D5" s="165"/>
      <c r="E5" s="165"/>
      <c r="F5" s="165"/>
      <c r="G5" s="165"/>
      <c r="H5" s="165"/>
    </row>
    <row r="6" spans="1:8" s="5" customFormat="1" ht="33" customHeight="1" x14ac:dyDescent="0.25">
      <c r="A6" s="165"/>
      <c r="B6" s="5" t="s">
        <v>315</v>
      </c>
      <c r="C6" s="165"/>
      <c r="D6" s="165"/>
      <c r="E6" s="165"/>
      <c r="F6" s="165"/>
      <c r="G6" s="165"/>
      <c r="H6" s="165"/>
    </row>
    <row r="7" spans="1:8" s="5" customFormat="1" ht="33" customHeight="1" x14ac:dyDescent="0.25">
      <c r="A7" s="165"/>
      <c r="B7" s="5" t="s">
        <v>316</v>
      </c>
      <c r="C7" s="165"/>
      <c r="D7" s="165"/>
      <c r="E7" s="165"/>
      <c r="F7" s="165"/>
      <c r="G7" s="165"/>
      <c r="H7" s="165"/>
    </row>
    <row r="8" spans="1:8" s="5" customFormat="1" ht="15" customHeight="1" x14ac:dyDescent="0.25">
      <c r="A8" s="165"/>
      <c r="B8" s="5" t="s">
        <v>317</v>
      </c>
      <c r="C8" s="165"/>
      <c r="D8" s="165"/>
      <c r="E8" s="165"/>
      <c r="F8" s="165"/>
      <c r="G8" s="165"/>
      <c r="H8" s="165"/>
    </row>
    <row r="9" spans="1:8" s="5" customFormat="1" ht="33" customHeight="1" x14ac:dyDescent="0.25">
      <c r="A9" s="165"/>
      <c r="B9" s="5" t="s">
        <v>318</v>
      </c>
      <c r="C9" s="165"/>
      <c r="D9" s="165"/>
      <c r="E9" s="165"/>
      <c r="F9" s="165"/>
      <c r="G9" s="165"/>
      <c r="H9" s="165"/>
    </row>
    <row r="10" spans="1:8" x14ac:dyDescent="0.25">
      <c r="B10" s="1" t="s">
        <v>319</v>
      </c>
    </row>
    <row r="11" spans="1:8" x14ac:dyDescent="0.25">
      <c r="B11" s="1" t="s">
        <v>320</v>
      </c>
    </row>
    <row r="12" spans="1:8" x14ac:dyDescent="0.25">
      <c r="B12" s="1" t="s">
        <v>321</v>
      </c>
    </row>
    <row r="15" spans="1:8" x14ac:dyDescent="0.25">
      <c r="B15" s="1" t="s">
        <v>322</v>
      </c>
    </row>
    <row r="16" spans="1:8" x14ac:dyDescent="0.25">
      <c r="B16" s="1" t="s">
        <v>323</v>
      </c>
    </row>
    <row r="17" spans="2:2" x14ac:dyDescent="0.25">
      <c r="B17" s="1" t="s">
        <v>324</v>
      </c>
    </row>
    <row r="18" spans="2:2" x14ac:dyDescent="0.25">
      <c r="B18" s="1" t="s">
        <v>325</v>
      </c>
    </row>
    <row r="19" spans="2:2" x14ac:dyDescent="0.25">
      <c r="B19" s="1" t="s">
        <v>326</v>
      </c>
    </row>
    <row r="20" spans="2:2" x14ac:dyDescent="0.25">
      <c r="B20" s="1" t="s">
        <v>327</v>
      </c>
    </row>
    <row r="21" spans="2:2" x14ac:dyDescent="0.25">
      <c r="B21" s="1" t="s">
        <v>328</v>
      </c>
    </row>
    <row r="22" spans="2:2" x14ac:dyDescent="0.25">
      <c r="B22" s="1" t="s">
        <v>329</v>
      </c>
    </row>
    <row r="28" spans="2:2" x14ac:dyDescent="0.25">
      <c r="B28" t="s">
        <v>334</v>
      </c>
    </row>
    <row r="29" spans="2:2" x14ac:dyDescent="0.25">
      <c r="B29" t="s">
        <v>335</v>
      </c>
    </row>
    <row r="30" spans="2:2" x14ac:dyDescent="0.25">
      <c r="B30" t="s">
        <v>336</v>
      </c>
    </row>
    <row r="31" spans="2:2" x14ac:dyDescent="0.25">
      <c r="B31" t="s">
        <v>337</v>
      </c>
    </row>
    <row r="32" spans="2:2" x14ac:dyDescent="0.25">
      <c r="B32" t="s">
        <v>338</v>
      </c>
    </row>
    <row r="35" spans="1:2" x14ac:dyDescent="0.25">
      <c r="A35" s="50" t="s">
        <v>330</v>
      </c>
      <c r="B35" s="1" t="s">
        <v>333</v>
      </c>
    </row>
    <row r="36" spans="1:2" x14ac:dyDescent="0.25">
      <c r="A36" s="50" t="s">
        <v>330</v>
      </c>
      <c r="B36" s="1" t="s">
        <v>332</v>
      </c>
    </row>
    <row r="37" spans="1:2" x14ac:dyDescent="0.25">
      <c r="A37" s="50" t="s">
        <v>330</v>
      </c>
      <c r="B37" s="1" t="s">
        <v>331</v>
      </c>
    </row>
    <row r="38" spans="1:2" x14ac:dyDescent="0.25">
      <c r="B38" s="1" t="s">
        <v>343</v>
      </c>
    </row>
    <row r="39" spans="1:2" x14ac:dyDescent="0.25">
      <c r="B39" s="1" t="s">
        <v>344</v>
      </c>
    </row>
    <row r="40" spans="1:2" x14ac:dyDescent="0.25">
      <c r="B40" s="1" t="s">
        <v>345</v>
      </c>
    </row>
    <row r="41" spans="1:2" x14ac:dyDescent="0.25">
      <c r="B41" s="1" t="s">
        <v>346</v>
      </c>
    </row>
    <row r="42" spans="1:2" x14ac:dyDescent="0.25">
      <c r="B42" s="1" t="s">
        <v>74</v>
      </c>
    </row>
    <row r="50" spans="2:2" x14ac:dyDescent="0.25">
      <c r="B50"/>
    </row>
    <row r="51" spans="2:2" x14ac:dyDescent="0.25">
      <c r="B51" t="s">
        <v>339</v>
      </c>
    </row>
    <row r="52" spans="2:2" x14ac:dyDescent="0.25">
      <c r="B52" t="s">
        <v>340</v>
      </c>
    </row>
    <row r="53" spans="2:2" x14ac:dyDescent="0.25">
      <c r="B53" t="s">
        <v>341</v>
      </c>
    </row>
    <row r="54" spans="2:2" x14ac:dyDescent="0.25">
      <c r="B54" t="s">
        <v>342</v>
      </c>
    </row>
    <row r="57" spans="2:2" x14ac:dyDescent="0.25">
      <c r="B57" s="1" t="s">
        <v>347</v>
      </c>
    </row>
    <row r="58" spans="2:2" x14ac:dyDescent="0.25">
      <c r="B58" t="s">
        <v>348</v>
      </c>
    </row>
    <row r="59" spans="2:2" x14ac:dyDescent="0.25">
      <c r="B59" s="1" t="s">
        <v>349</v>
      </c>
    </row>
    <row r="60" spans="2:2" x14ac:dyDescent="0.25">
      <c r="B60" s="1" t="s">
        <v>350</v>
      </c>
    </row>
    <row r="69" spans="3:8" ht="15.75" thickBot="1" x14ac:dyDescent="0.3"/>
    <row r="70" spans="3:8" ht="21.95" customHeight="1" x14ac:dyDescent="0.25">
      <c r="C70" s="335" t="s">
        <v>351</v>
      </c>
      <c r="D70" s="335" t="s">
        <v>352</v>
      </c>
      <c r="E70" s="168" t="s">
        <v>353</v>
      </c>
      <c r="F70" s="335" t="s">
        <v>355</v>
      </c>
      <c r="G70" s="168" t="s">
        <v>356</v>
      </c>
      <c r="H70" s="335" t="s">
        <v>358</v>
      </c>
    </row>
    <row r="71" spans="3:8" ht="21.95" customHeight="1" thickBot="1" x14ac:dyDescent="0.3">
      <c r="C71" s="336"/>
      <c r="D71" s="336"/>
      <c r="E71" s="169" t="s">
        <v>354</v>
      </c>
      <c r="F71" s="336"/>
      <c r="G71" s="169" t="s">
        <v>357</v>
      </c>
      <c r="H71" s="336"/>
    </row>
    <row r="72" spans="3:8" ht="21.95" customHeight="1" thickBot="1" x14ac:dyDescent="0.3">
      <c r="C72" s="335" t="s">
        <v>359</v>
      </c>
      <c r="D72" s="166" t="s">
        <v>360</v>
      </c>
      <c r="E72" s="335" t="s">
        <v>361</v>
      </c>
      <c r="F72" s="166">
        <v>1</v>
      </c>
      <c r="G72" s="166" t="s">
        <v>126</v>
      </c>
      <c r="H72" s="166" t="s">
        <v>126</v>
      </c>
    </row>
    <row r="73" spans="3:8" ht="21.95" customHeight="1" thickBot="1" x14ac:dyDescent="0.3">
      <c r="C73" s="336"/>
      <c r="D73" s="166" t="s">
        <v>362</v>
      </c>
      <c r="E73" s="337"/>
      <c r="F73" s="166">
        <v>3</v>
      </c>
      <c r="G73" s="166">
        <v>120</v>
      </c>
      <c r="H73" s="166" t="s">
        <v>363</v>
      </c>
    </row>
    <row r="74" spans="3:8" ht="21.95" customHeight="1" thickBot="1" x14ac:dyDescent="0.3">
      <c r="C74" s="336"/>
      <c r="D74" s="166" t="s">
        <v>364</v>
      </c>
      <c r="E74" s="166" t="s">
        <v>365</v>
      </c>
      <c r="F74" s="166">
        <v>20</v>
      </c>
      <c r="G74" s="166">
        <v>120</v>
      </c>
      <c r="H74" s="166" t="s">
        <v>366</v>
      </c>
    </row>
    <row r="75" spans="3:8" ht="21.95" customHeight="1" thickBot="1" x14ac:dyDescent="0.3">
      <c r="C75" s="336"/>
      <c r="D75" s="166" t="s">
        <v>367</v>
      </c>
      <c r="E75" s="166" t="s">
        <v>368</v>
      </c>
      <c r="F75" s="166">
        <v>25</v>
      </c>
      <c r="G75" s="166" t="s">
        <v>369</v>
      </c>
      <c r="H75" s="166" t="s">
        <v>370</v>
      </c>
    </row>
    <row r="76" spans="3:8" ht="21.95" customHeight="1" thickBot="1" x14ac:dyDescent="0.3">
      <c r="C76" s="337"/>
      <c r="D76" s="166" t="s">
        <v>371</v>
      </c>
      <c r="E76" s="166" t="s">
        <v>372</v>
      </c>
      <c r="F76" s="166">
        <v>75</v>
      </c>
      <c r="G76" s="166" t="s">
        <v>369</v>
      </c>
      <c r="H76" s="166" t="s">
        <v>401</v>
      </c>
    </row>
    <row r="77" spans="3:8" ht="21.95" customHeight="1" thickBot="1" x14ac:dyDescent="0.3">
      <c r="C77" s="335" t="s">
        <v>373</v>
      </c>
      <c r="D77" s="166" t="s">
        <v>360</v>
      </c>
      <c r="E77" s="335" t="s">
        <v>236</v>
      </c>
      <c r="F77" s="166">
        <v>1</v>
      </c>
      <c r="G77" s="166" t="s">
        <v>126</v>
      </c>
      <c r="H77" s="166" t="s">
        <v>126</v>
      </c>
    </row>
    <row r="78" spans="3:8" ht="21.95" customHeight="1" thickBot="1" x14ac:dyDescent="0.3">
      <c r="C78" s="337"/>
      <c r="D78" s="166" t="s">
        <v>364</v>
      </c>
      <c r="E78" s="337"/>
      <c r="F78" s="166">
        <v>15</v>
      </c>
      <c r="G78" s="166">
        <v>120</v>
      </c>
      <c r="H78" s="166" t="s">
        <v>366</v>
      </c>
    </row>
    <row r="79" spans="3:8" ht="21.95" customHeight="1" thickBot="1" x14ac:dyDescent="0.3">
      <c r="C79" s="166" t="s">
        <v>374</v>
      </c>
      <c r="D79" s="166" t="s">
        <v>360</v>
      </c>
      <c r="E79" s="166" t="s">
        <v>236</v>
      </c>
      <c r="F79" s="166">
        <v>1</v>
      </c>
      <c r="G79" s="166" t="s">
        <v>126</v>
      </c>
      <c r="H79" s="166" t="s">
        <v>126</v>
      </c>
    </row>
    <row r="80" spans="3:8" ht="21.95" customHeight="1" thickBot="1" x14ac:dyDescent="0.3">
      <c r="C80" s="166" t="s">
        <v>375</v>
      </c>
      <c r="D80" s="166" t="s">
        <v>367</v>
      </c>
      <c r="E80" s="166" t="s">
        <v>236</v>
      </c>
      <c r="F80" s="166" t="s">
        <v>376</v>
      </c>
      <c r="G80" s="166" t="s">
        <v>369</v>
      </c>
      <c r="H80" s="166" t="s">
        <v>370</v>
      </c>
    </row>
    <row r="83" spans="3:3" x14ac:dyDescent="0.25">
      <c r="C83" s="171" t="s">
        <v>400</v>
      </c>
    </row>
    <row r="85" spans="3:3" x14ac:dyDescent="0.25">
      <c r="C85" s="170" t="s">
        <v>377</v>
      </c>
    </row>
    <row r="86" spans="3:3" x14ac:dyDescent="0.25">
      <c r="C86" s="52"/>
    </row>
    <row r="87" spans="3:3" x14ac:dyDescent="0.25">
      <c r="C87" s="170" t="s">
        <v>378</v>
      </c>
    </row>
    <row r="88" spans="3:3" x14ac:dyDescent="0.25">
      <c r="C88" s="52"/>
    </row>
    <row r="89" spans="3:3" x14ac:dyDescent="0.25">
      <c r="C89" s="170" t="s">
        <v>379</v>
      </c>
    </row>
    <row r="90" spans="3:3" x14ac:dyDescent="0.25">
      <c r="C90" s="52"/>
    </row>
    <row r="91" spans="3:3" x14ac:dyDescent="0.25">
      <c r="C91" s="170" t="s">
        <v>380</v>
      </c>
    </row>
    <row r="92" spans="3:3" x14ac:dyDescent="0.25">
      <c r="C92" s="52"/>
    </row>
    <row r="93" spans="3:3" x14ac:dyDescent="0.25">
      <c r="C93" s="170" t="s">
        <v>377</v>
      </c>
    </row>
  </sheetData>
  <mergeCells count="8">
    <mergeCell ref="H70:H71"/>
    <mergeCell ref="C72:C76"/>
    <mergeCell ref="E72:E73"/>
    <mergeCell ref="C77:C78"/>
    <mergeCell ref="E77:E78"/>
    <mergeCell ref="C70:C71"/>
    <mergeCell ref="D70:D71"/>
    <mergeCell ref="F70:F71"/>
  </mergeCells>
  <hyperlinks>
    <hyperlink ref="C85" r:id="rId1"/>
    <hyperlink ref="C87" r:id="rId2"/>
    <hyperlink ref="C89" r:id="rId3"/>
    <hyperlink ref="C91" r:id="rId4"/>
    <hyperlink ref="C93" r:id="rId5"/>
    <hyperlink ref="C83" r:id="rId6"/>
  </hyperlinks>
  <pageMargins left="0.7" right="0.7" top="0.75" bottom="0.75" header="0.3" footer="0.3"/>
  <drawing r:id="rId7"/>
  <legacyDrawing r:id="rId8"/>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E51"/>
  <sheetViews>
    <sheetView topLeftCell="A10" zoomScaleNormal="100" workbookViewId="0">
      <selection activeCell="A10" sqref="A10"/>
    </sheetView>
  </sheetViews>
  <sheetFormatPr defaultRowHeight="20.100000000000001" customHeight="1" x14ac:dyDescent="0.25"/>
  <cols>
    <col min="1" max="1" width="9.7109375" style="7" customWidth="1"/>
    <col min="2" max="2" width="6" style="9" customWidth="1"/>
    <col min="3" max="3" width="76.7109375" style="7" customWidth="1"/>
    <col min="4" max="4" width="10.28515625" style="7" customWidth="1"/>
    <col min="5" max="16384" width="9.140625" style="7"/>
  </cols>
  <sheetData>
    <row r="2" spans="2:5" s="13" customFormat="1" ht="33" customHeight="1" x14ac:dyDescent="0.25">
      <c r="B2" s="16"/>
      <c r="C2" s="14" t="s">
        <v>84</v>
      </c>
    </row>
    <row r="3" spans="2:5" s="13" customFormat="1" ht="33" customHeight="1" x14ac:dyDescent="0.25">
      <c r="B3" s="16"/>
      <c r="C3" s="14" t="s">
        <v>65</v>
      </c>
    </row>
    <row r="4" spans="2:5" s="13" customFormat="1" ht="33" customHeight="1" x14ac:dyDescent="0.25">
      <c r="B4" s="16"/>
      <c r="C4" s="15">
        <v>41958</v>
      </c>
    </row>
    <row r="5" spans="2:5" ht="20.100000000000001" customHeight="1" x14ac:dyDescent="0.25">
      <c r="C5" s="10"/>
    </row>
    <row r="6" spans="2:5" ht="20.100000000000001" customHeight="1" x14ac:dyDescent="0.25">
      <c r="C6" s="10" t="s">
        <v>70</v>
      </c>
    </row>
    <row r="7" spans="2:5" ht="20.100000000000001" customHeight="1" x14ac:dyDescent="0.25">
      <c r="C7" s="10"/>
    </row>
    <row r="8" spans="2:5" ht="20.100000000000001" customHeight="1" x14ac:dyDescent="0.25">
      <c r="C8" s="10" t="s">
        <v>23</v>
      </c>
    </row>
    <row r="9" spans="2:5" ht="20.100000000000001" customHeight="1" x14ac:dyDescent="0.25">
      <c r="B9" s="9">
        <v>1</v>
      </c>
      <c r="C9" s="8" t="s">
        <v>36</v>
      </c>
      <c r="D9" s="8" t="s">
        <v>24</v>
      </c>
      <c r="E9" s="8" t="s">
        <v>25</v>
      </c>
    </row>
    <row r="10" spans="2:5" ht="20.100000000000001" customHeight="1" x14ac:dyDescent="0.25">
      <c r="B10" s="9">
        <v>2</v>
      </c>
      <c r="C10" s="8" t="s">
        <v>37</v>
      </c>
      <c r="D10" s="8" t="s">
        <v>26</v>
      </c>
      <c r="E10" s="8" t="s">
        <v>27</v>
      </c>
    </row>
    <row r="11" spans="2:5" ht="20.100000000000001" customHeight="1" x14ac:dyDescent="0.25">
      <c r="B11" s="9">
        <v>3</v>
      </c>
      <c r="C11" s="8" t="s">
        <v>38</v>
      </c>
      <c r="D11" s="8" t="s">
        <v>28</v>
      </c>
      <c r="E11" s="8" t="s">
        <v>29</v>
      </c>
    </row>
    <row r="12" spans="2:5" ht="20.100000000000001" customHeight="1" x14ac:dyDescent="0.25">
      <c r="B12" s="9">
        <v>4</v>
      </c>
      <c r="C12" s="8" t="s">
        <v>35</v>
      </c>
      <c r="D12" s="8" t="s">
        <v>30</v>
      </c>
      <c r="E12" s="8" t="s">
        <v>31</v>
      </c>
    </row>
    <row r="14" spans="2:5" ht="20.100000000000001" customHeight="1" x14ac:dyDescent="0.25">
      <c r="C14" s="10" t="s">
        <v>32</v>
      </c>
    </row>
    <row r="15" spans="2:5" ht="20.100000000000001" customHeight="1" x14ac:dyDescent="0.25">
      <c r="B15" s="9">
        <v>1</v>
      </c>
      <c r="C15" s="8" t="s">
        <v>39</v>
      </c>
    </row>
    <row r="16" spans="2:5" ht="20.100000000000001" customHeight="1" x14ac:dyDescent="0.25">
      <c r="B16" s="9">
        <v>2</v>
      </c>
      <c r="C16" s="8" t="s">
        <v>40</v>
      </c>
    </row>
    <row r="17" spans="2:3" ht="20.100000000000001" customHeight="1" x14ac:dyDescent="0.25">
      <c r="B17" s="9">
        <v>3</v>
      </c>
      <c r="C17" s="8" t="s">
        <v>41</v>
      </c>
    </row>
    <row r="18" spans="2:3" ht="20.100000000000001" customHeight="1" x14ac:dyDescent="0.25">
      <c r="B18" s="9">
        <v>4</v>
      </c>
      <c r="C18" s="8" t="s">
        <v>42</v>
      </c>
    </row>
    <row r="19" spans="2:3" ht="20.100000000000001" customHeight="1" x14ac:dyDescent="0.25">
      <c r="B19" s="9">
        <v>5</v>
      </c>
      <c r="C19" s="8" t="s">
        <v>43</v>
      </c>
    </row>
    <row r="20" spans="2:3" ht="20.100000000000001" customHeight="1" x14ac:dyDescent="0.25">
      <c r="B20" s="9">
        <v>6</v>
      </c>
      <c r="C20" s="8" t="s">
        <v>44</v>
      </c>
    </row>
    <row r="21" spans="2:3" ht="20.100000000000001" customHeight="1" x14ac:dyDescent="0.25">
      <c r="B21" s="9">
        <v>7</v>
      </c>
      <c r="C21" s="8" t="s">
        <v>45</v>
      </c>
    </row>
    <row r="22" spans="2:3" ht="20.100000000000001" customHeight="1" x14ac:dyDescent="0.25">
      <c r="B22" s="9">
        <v>8</v>
      </c>
      <c r="C22" s="8" t="s">
        <v>46</v>
      </c>
    </row>
    <row r="23" spans="2:3" ht="20.100000000000001" customHeight="1" x14ac:dyDescent="0.25">
      <c r="B23" s="9">
        <v>9</v>
      </c>
      <c r="C23" s="8" t="s">
        <v>47</v>
      </c>
    </row>
    <row r="26" spans="2:3" ht="20.100000000000001" customHeight="1" x14ac:dyDescent="0.25">
      <c r="B26" s="7"/>
      <c r="C26" s="10" t="s">
        <v>33</v>
      </c>
    </row>
    <row r="27" spans="2:3" ht="20.100000000000001" customHeight="1" x14ac:dyDescent="0.25">
      <c r="B27" s="9">
        <v>1</v>
      </c>
      <c r="C27" s="8" t="s">
        <v>48</v>
      </c>
    </row>
    <row r="28" spans="2:3" ht="20.100000000000001" customHeight="1" x14ac:dyDescent="0.25">
      <c r="B28" s="9">
        <v>2</v>
      </c>
      <c r="C28" s="8" t="s">
        <v>49</v>
      </c>
    </row>
    <row r="29" spans="2:3" ht="20.100000000000001" customHeight="1" x14ac:dyDescent="0.25">
      <c r="B29" s="9">
        <v>3</v>
      </c>
      <c r="C29" s="8" t="s">
        <v>50</v>
      </c>
    </row>
    <row r="30" spans="2:3" ht="20.100000000000001" customHeight="1" x14ac:dyDescent="0.25">
      <c r="B30" s="9">
        <v>4</v>
      </c>
      <c r="C30" s="8" t="s">
        <v>51</v>
      </c>
    </row>
    <row r="31" spans="2:3" ht="20.100000000000001" customHeight="1" x14ac:dyDescent="0.25">
      <c r="B31" s="9">
        <v>5</v>
      </c>
      <c r="C31" s="8" t="s">
        <v>52</v>
      </c>
    </row>
    <row r="32" spans="2:3" ht="20.100000000000001" customHeight="1" x14ac:dyDescent="0.25">
      <c r="B32" s="9">
        <v>6</v>
      </c>
      <c r="C32" s="8" t="s">
        <v>53</v>
      </c>
    </row>
    <row r="33" spans="2:3" ht="20.100000000000001" customHeight="1" x14ac:dyDescent="0.25">
      <c r="C33" s="8"/>
    </row>
    <row r="34" spans="2:3" ht="20.100000000000001" customHeight="1" x14ac:dyDescent="0.25">
      <c r="C34" s="10" t="s">
        <v>34</v>
      </c>
    </row>
    <row r="35" spans="2:3" ht="20.100000000000001" customHeight="1" x14ac:dyDescent="0.25">
      <c r="B35" s="9">
        <v>1</v>
      </c>
      <c r="C35" s="8" t="s">
        <v>54</v>
      </c>
    </row>
    <row r="36" spans="2:3" ht="20.100000000000001" customHeight="1" x14ac:dyDescent="0.25">
      <c r="B36" s="9">
        <v>2</v>
      </c>
      <c r="C36" s="8" t="s">
        <v>55</v>
      </c>
    </row>
    <row r="37" spans="2:3" ht="20.100000000000001" customHeight="1" x14ac:dyDescent="0.25">
      <c r="B37" s="9">
        <v>3</v>
      </c>
      <c r="C37" s="8" t="s">
        <v>56</v>
      </c>
    </row>
    <row r="38" spans="2:3" ht="20.100000000000001" customHeight="1" x14ac:dyDescent="0.25">
      <c r="B38" s="9">
        <v>4</v>
      </c>
      <c r="C38" s="8" t="s">
        <v>57</v>
      </c>
    </row>
    <row r="39" spans="2:3" ht="20.100000000000001" customHeight="1" x14ac:dyDescent="0.25">
      <c r="B39" s="9">
        <v>5</v>
      </c>
      <c r="C39" s="8" t="s">
        <v>58</v>
      </c>
    </row>
    <row r="40" spans="2:3" ht="20.100000000000001" customHeight="1" x14ac:dyDescent="0.25">
      <c r="B40" s="9">
        <v>6</v>
      </c>
      <c r="C40" s="8" t="s">
        <v>59</v>
      </c>
    </row>
    <row r="41" spans="2:3" ht="20.100000000000001" customHeight="1" x14ac:dyDescent="0.25">
      <c r="B41" s="9">
        <v>7</v>
      </c>
      <c r="C41" s="8" t="s">
        <v>60</v>
      </c>
    </row>
    <row r="42" spans="2:3" ht="20.100000000000001" customHeight="1" x14ac:dyDescent="0.25">
      <c r="B42" s="9">
        <v>8</v>
      </c>
      <c r="C42" s="8" t="s">
        <v>61</v>
      </c>
    </row>
    <row r="43" spans="2:3" ht="20.100000000000001" customHeight="1" x14ac:dyDescent="0.25">
      <c r="B43" s="9">
        <v>9</v>
      </c>
      <c r="C43" s="8" t="s">
        <v>62</v>
      </c>
    </row>
    <row r="44" spans="2:3" ht="20.100000000000001" customHeight="1" x14ac:dyDescent="0.25">
      <c r="B44" s="9">
        <v>10</v>
      </c>
      <c r="C44" s="8" t="s">
        <v>63</v>
      </c>
    </row>
    <row r="45" spans="2:3" ht="20.100000000000001" customHeight="1" x14ac:dyDescent="0.25">
      <c r="B45" s="9">
        <v>11</v>
      </c>
      <c r="C45" s="8" t="s">
        <v>64</v>
      </c>
    </row>
    <row r="48" spans="2:3" ht="20.100000000000001" customHeight="1" x14ac:dyDescent="0.25">
      <c r="C48" s="10" t="s">
        <v>66</v>
      </c>
    </row>
    <row r="49" spans="3:3" ht="20.100000000000001" customHeight="1" x14ac:dyDescent="0.25">
      <c r="C49" s="7" t="s">
        <v>67</v>
      </c>
    </row>
    <row r="50" spans="3:3" ht="20.100000000000001" customHeight="1" x14ac:dyDescent="0.25">
      <c r="C50" s="7" t="s">
        <v>68</v>
      </c>
    </row>
    <row r="51" spans="3:3" ht="20.100000000000001" customHeight="1" x14ac:dyDescent="0.25">
      <c r="C51" s="7" t="s">
        <v>69</v>
      </c>
    </row>
  </sheetData>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B1:S78"/>
  <sheetViews>
    <sheetView zoomScale="115" zoomScaleNormal="115" workbookViewId="0">
      <selection activeCell="D2" sqref="D2"/>
    </sheetView>
  </sheetViews>
  <sheetFormatPr defaultRowHeight="20.100000000000001" customHeight="1" x14ac:dyDescent="0.25"/>
  <cols>
    <col min="1" max="1" width="7.140625" style="17" customWidth="1"/>
    <col min="2" max="2" width="4.7109375" style="40" customWidth="1"/>
    <col min="3" max="3" width="60.7109375" style="17" customWidth="1"/>
    <col min="4" max="4" width="8.7109375" style="17" customWidth="1"/>
    <col min="5" max="6" width="11.7109375" style="17" customWidth="1"/>
    <col min="7" max="7" width="2.7109375" style="22" customWidth="1"/>
    <col min="8" max="8" width="11.7109375" style="17" customWidth="1"/>
    <col min="9" max="9" width="2.7109375" style="17" customWidth="1"/>
    <col min="10" max="11" width="11.7109375" style="17" customWidth="1"/>
    <col min="12" max="14" width="11.7109375" style="18" customWidth="1"/>
    <col min="15" max="16" width="8.7109375" style="17" customWidth="1"/>
    <col min="17" max="17" width="8.7109375" style="19" customWidth="1"/>
    <col min="18" max="18" width="8.7109375" style="18" customWidth="1"/>
    <col min="19" max="21" width="8.7109375" style="17" customWidth="1"/>
    <col min="22" max="16384" width="9.140625" style="17"/>
  </cols>
  <sheetData>
    <row r="1" spans="2:19" s="82" customFormat="1" ht="20.100000000000001" customHeight="1" x14ac:dyDescent="0.25">
      <c r="B1" s="40"/>
      <c r="G1" s="108"/>
      <c r="L1" s="83"/>
      <c r="M1" s="83"/>
      <c r="N1" s="83"/>
      <c r="Q1" s="84"/>
      <c r="R1" s="83"/>
    </row>
    <row r="2" spans="2:19" s="154" customFormat="1" ht="30" customHeight="1" x14ac:dyDescent="0.25">
      <c r="B2" s="153"/>
      <c r="C2" s="85" t="s">
        <v>159</v>
      </c>
      <c r="D2" s="157"/>
      <c r="E2" s="338">
        <v>42086</v>
      </c>
      <c r="F2" s="338"/>
      <c r="G2" s="155"/>
      <c r="O2" s="156"/>
    </row>
    <row r="3" spans="2:19" s="82" customFormat="1" ht="20.100000000000001" customHeight="1" x14ac:dyDescent="0.25">
      <c r="B3" s="40"/>
      <c r="D3" s="40"/>
      <c r="E3" s="86" t="s">
        <v>90</v>
      </c>
      <c r="F3" s="86" t="s">
        <v>89</v>
      </c>
      <c r="G3" s="108"/>
      <c r="H3" s="86" t="s">
        <v>89</v>
      </c>
      <c r="J3" s="17"/>
      <c r="K3" s="17"/>
      <c r="L3" s="152" t="s">
        <v>192</v>
      </c>
      <c r="M3" s="44"/>
      <c r="N3" s="45"/>
      <c r="P3" s="25"/>
      <c r="R3" s="84"/>
      <c r="S3" s="25"/>
    </row>
    <row r="4" spans="2:19" ht="20.100000000000001" customHeight="1" x14ac:dyDescent="0.25">
      <c r="B4" s="126" t="s">
        <v>152</v>
      </c>
      <c r="C4" s="81" t="s">
        <v>143</v>
      </c>
      <c r="D4" s="30">
        <v>0.5</v>
      </c>
      <c r="E4" s="36">
        <f>D4*J5</f>
        <v>8.5</v>
      </c>
      <c r="F4" s="92">
        <v>2.0499999999999998</v>
      </c>
      <c r="G4" s="94"/>
      <c r="H4" s="31">
        <f>E4*F4</f>
        <v>17.424999999999997</v>
      </c>
      <c r="J4" s="98" t="s">
        <v>145</v>
      </c>
      <c r="K4" s="98" t="s">
        <v>146</v>
      </c>
      <c r="L4" s="98" t="s">
        <v>147</v>
      </c>
      <c r="M4" s="99" t="s">
        <v>86</v>
      </c>
      <c r="N4" s="97" t="s">
        <v>87</v>
      </c>
      <c r="P4" s="26"/>
      <c r="Q4" s="17"/>
      <c r="R4" s="19"/>
      <c r="S4" s="26"/>
    </row>
    <row r="5" spans="2:19" ht="20.100000000000001" customHeight="1" x14ac:dyDescent="0.25">
      <c r="B5" s="126" t="s">
        <v>153</v>
      </c>
      <c r="C5" s="35" t="s">
        <v>185</v>
      </c>
      <c r="D5" s="30">
        <v>0.4</v>
      </c>
      <c r="E5" s="36">
        <f>J5*D5</f>
        <v>6.8000000000000007</v>
      </c>
      <c r="F5" s="92">
        <v>2.85</v>
      </c>
      <c r="G5" s="94"/>
      <c r="H5" s="32">
        <f t="shared" ref="H5:H10" si="0">E5*F5</f>
        <v>19.380000000000003</v>
      </c>
      <c r="J5" s="128">
        <v>17</v>
      </c>
      <c r="K5" s="100">
        <f>J5*7</f>
        <v>119</v>
      </c>
      <c r="L5" s="100">
        <f>J5*5</f>
        <v>85</v>
      </c>
      <c r="M5" s="87">
        <f>L5*0.1</f>
        <v>8.5</v>
      </c>
      <c r="N5" s="88">
        <f>M5*20</f>
        <v>170</v>
      </c>
      <c r="P5" s="25"/>
      <c r="Q5" s="17"/>
      <c r="R5" s="25"/>
      <c r="S5" s="18"/>
    </row>
    <row r="6" spans="2:19" ht="20.100000000000001" customHeight="1" x14ac:dyDescent="0.25">
      <c r="B6" s="126" t="s">
        <v>154</v>
      </c>
      <c r="C6" s="27" t="s">
        <v>162</v>
      </c>
      <c r="D6" s="137">
        <v>8.7999999999999995E-2</v>
      </c>
      <c r="E6" s="36">
        <f>J5*D6</f>
        <v>1.496</v>
      </c>
      <c r="F6" s="92"/>
      <c r="G6" s="94"/>
      <c r="H6" s="32"/>
      <c r="P6" s="25"/>
      <c r="Q6" s="17"/>
      <c r="R6" s="17"/>
      <c r="S6" s="18"/>
    </row>
    <row r="7" spans="2:19" ht="20.100000000000001" customHeight="1" x14ac:dyDescent="0.25">
      <c r="B7" s="139" t="s">
        <v>155</v>
      </c>
      <c r="C7" s="27" t="s">
        <v>163</v>
      </c>
      <c r="D7" s="137">
        <v>1.2E-2</v>
      </c>
      <c r="E7" s="36">
        <f>J5*D7</f>
        <v>0.20400000000000001</v>
      </c>
      <c r="F7" s="92">
        <v>3</v>
      </c>
      <c r="G7" s="94"/>
      <c r="H7" s="33">
        <f t="shared" si="0"/>
        <v>0.6120000000000001</v>
      </c>
      <c r="P7" s="25"/>
      <c r="Q7" s="17"/>
      <c r="R7" s="17"/>
      <c r="S7" s="18"/>
    </row>
    <row r="8" spans="2:19" s="22" customFormat="1" ht="20.100000000000001" customHeight="1" x14ac:dyDescent="0.25">
      <c r="B8" s="41"/>
      <c r="C8" s="27"/>
      <c r="D8" s="28"/>
      <c r="E8" s="29"/>
      <c r="F8" s="94"/>
      <c r="G8" s="94"/>
      <c r="H8" s="23"/>
      <c r="J8" s="98" t="s">
        <v>94</v>
      </c>
      <c r="K8" s="98" t="s">
        <v>92</v>
      </c>
      <c r="L8" s="98" t="s">
        <v>93</v>
      </c>
      <c r="M8" s="98" t="s">
        <v>144</v>
      </c>
      <c r="N8" s="98" t="s">
        <v>148</v>
      </c>
      <c r="P8" s="25"/>
      <c r="S8" s="25"/>
    </row>
    <row r="9" spans="2:19" ht="20.100000000000001" customHeight="1" x14ac:dyDescent="0.25">
      <c r="B9" s="126" t="s">
        <v>152</v>
      </c>
      <c r="C9" s="27" t="s">
        <v>165</v>
      </c>
      <c r="D9" s="91" t="s">
        <v>141</v>
      </c>
      <c r="E9" s="95">
        <v>0.12</v>
      </c>
      <c r="F9" s="92"/>
      <c r="G9" s="94"/>
      <c r="H9" s="31"/>
      <c r="J9" s="102">
        <f>SUM(H4:H20)</f>
        <v>56.177</v>
      </c>
      <c r="K9" s="102">
        <f>J9/N5</f>
        <v>0.33045294117647056</v>
      </c>
      <c r="L9" s="102">
        <v>1.8</v>
      </c>
      <c r="M9" s="90">
        <f>L9-K9</f>
        <v>1.4695470588235295</v>
      </c>
      <c r="N9" s="89">
        <f>M9*N5-J9</f>
        <v>193.64600000000004</v>
      </c>
      <c r="P9" s="25"/>
      <c r="Q9" s="17"/>
      <c r="R9" s="19"/>
      <c r="S9" s="25"/>
    </row>
    <row r="10" spans="2:19" ht="19.5" customHeight="1" x14ac:dyDescent="0.25">
      <c r="B10" s="126" t="s">
        <v>153</v>
      </c>
      <c r="C10" s="27" t="s">
        <v>166</v>
      </c>
      <c r="D10" s="138" t="s">
        <v>167</v>
      </c>
      <c r="E10" s="95">
        <v>0.06</v>
      </c>
      <c r="F10" s="92">
        <v>56</v>
      </c>
      <c r="G10" s="94"/>
      <c r="H10" s="32">
        <f t="shared" si="0"/>
        <v>3.36</v>
      </c>
      <c r="L10" s="17"/>
      <c r="M10" s="17"/>
      <c r="N10" s="17"/>
      <c r="P10" s="25"/>
      <c r="Q10" s="17"/>
      <c r="R10" s="25"/>
      <c r="S10" s="25"/>
    </row>
    <row r="11" spans="2:19" ht="20.100000000000001" customHeight="1" x14ac:dyDescent="0.25">
      <c r="B11" s="139" t="s">
        <v>154</v>
      </c>
      <c r="C11" s="27" t="s">
        <v>164</v>
      </c>
      <c r="D11" s="93"/>
      <c r="E11" s="96">
        <v>2</v>
      </c>
      <c r="F11" s="92">
        <v>4.2</v>
      </c>
      <c r="G11" s="94"/>
      <c r="H11" s="33">
        <f>E11*F11</f>
        <v>8.4</v>
      </c>
      <c r="L11" s="17"/>
      <c r="M11" s="17"/>
      <c r="N11" s="17"/>
      <c r="P11" s="24"/>
      <c r="Q11" s="17"/>
      <c r="R11" s="24"/>
      <c r="S11" s="24"/>
    </row>
    <row r="12" spans="2:19" ht="20.100000000000001" customHeight="1" x14ac:dyDescent="0.25">
      <c r="F12" s="92"/>
      <c r="G12" s="94"/>
      <c r="L12" s="17"/>
      <c r="M12" s="17"/>
      <c r="N12" s="17"/>
      <c r="Q12" s="17"/>
      <c r="R12" s="17"/>
    </row>
    <row r="13" spans="2:19" ht="20.100000000000001" customHeight="1" x14ac:dyDescent="0.25">
      <c r="C13" s="17" t="s">
        <v>91</v>
      </c>
      <c r="F13" s="92"/>
      <c r="G13" s="94"/>
      <c r="H13" s="31">
        <v>7</v>
      </c>
      <c r="L13" s="17"/>
      <c r="M13" s="17"/>
      <c r="N13" s="17"/>
      <c r="Q13" s="17"/>
      <c r="R13" s="17"/>
    </row>
    <row r="14" spans="2:19" ht="20.100000000000001" customHeight="1" x14ac:dyDescent="0.25">
      <c r="C14" s="46" t="s">
        <v>98</v>
      </c>
      <c r="F14" s="92"/>
      <c r="G14" s="94"/>
      <c r="H14" s="32"/>
      <c r="L14" s="17"/>
      <c r="M14" s="17"/>
      <c r="N14" s="17"/>
      <c r="Q14" s="17"/>
      <c r="R14" s="17"/>
    </row>
    <row r="15" spans="2:19" ht="20.100000000000001" customHeight="1" x14ac:dyDescent="0.25">
      <c r="C15" s="17" t="s">
        <v>73</v>
      </c>
      <c r="F15" s="92"/>
      <c r="G15" s="94"/>
      <c r="H15" s="32"/>
      <c r="L15" s="17"/>
      <c r="M15" s="17"/>
      <c r="N15" s="17"/>
      <c r="Q15" s="17"/>
      <c r="R15" s="17"/>
    </row>
    <row r="16" spans="2:19" ht="20.100000000000001" customHeight="1" x14ac:dyDescent="0.25">
      <c r="C16" s="46" t="s">
        <v>99</v>
      </c>
      <c r="F16" s="92"/>
      <c r="G16" s="94"/>
      <c r="H16" s="48"/>
      <c r="L16" s="17"/>
      <c r="M16" s="17"/>
      <c r="N16" s="17"/>
      <c r="Q16" s="17"/>
      <c r="R16" s="17"/>
    </row>
    <row r="17" spans="2:18" ht="20.100000000000001" customHeight="1" x14ac:dyDescent="0.25">
      <c r="C17" s="17" t="s">
        <v>74</v>
      </c>
      <c r="E17" s="21"/>
      <c r="F17" s="92"/>
      <c r="G17" s="94"/>
      <c r="H17" s="34"/>
      <c r="L17" s="17"/>
      <c r="M17" s="17"/>
      <c r="N17" s="17"/>
      <c r="Q17" s="17"/>
      <c r="R17" s="17"/>
    </row>
    <row r="18" spans="2:18" ht="20.100000000000001" customHeight="1" x14ac:dyDescent="0.25">
      <c r="C18" s="17" t="s">
        <v>72</v>
      </c>
      <c r="E18" s="21"/>
      <c r="F18" s="92"/>
      <c r="G18" s="94"/>
      <c r="H18" s="34"/>
      <c r="L18" s="17"/>
      <c r="M18" s="17"/>
      <c r="N18" s="17"/>
      <c r="Q18" s="17"/>
      <c r="R18" s="17"/>
    </row>
    <row r="19" spans="2:18" ht="20.100000000000001" customHeight="1" x14ac:dyDescent="0.25">
      <c r="E19" s="21"/>
      <c r="H19" s="47"/>
      <c r="L19" s="17"/>
      <c r="M19" s="17"/>
      <c r="N19" s="17"/>
      <c r="Q19" s="17"/>
      <c r="R19" s="17"/>
    </row>
    <row r="20" spans="2:18" s="60" customFormat="1" ht="20.100000000000001" customHeight="1" x14ac:dyDescent="0.25">
      <c r="C20" s="60" t="s">
        <v>117</v>
      </c>
    </row>
    <row r="21" spans="2:18" s="60" customFormat="1" ht="15" customHeight="1" x14ac:dyDescent="0.25">
      <c r="C21" s="62" t="s">
        <v>118</v>
      </c>
      <c r="F21" s="67">
        <v>8.3000000000000007</v>
      </c>
      <c r="G21" s="109"/>
    </row>
    <row r="22" spans="2:18" s="60" customFormat="1" ht="15" customHeight="1" x14ac:dyDescent="0.25">
      <c r="C22" s="63" t="s">
        <v>119</v>
      </c>
      <c r="F22" s="65">
        <f>1*F21*10*80%</f>
        <v>66.400000000000006</v>
      </c>
      <c r="G22" s="105"/>
    </row>
    <row r="23" spans="2:18" s="60" customFormat="1" ht="15" x14ac:dyDescent="0.25">
      <c r="C23" s="63" t="s">
        <v>120</v>
      </c>
      <c r="F23" s="66">
        <v>9</v>
      </c>
      <c r="G23" s="106"/>
    </row>
    <row r="24" spans="2:18" s="60" customFormat="1" ht="15" x14ac:dyDescent="0.25">
      <c r="C24" s="63" t="s">
        <v>121</v>
      </c>
      <c r="F24" s="151">
        <v>3</v>
      </c>
      <c r="G24" s="107"/>
    </row>
    <row r="25" spans="2:18" s="60" customFormat="1" ht="15" x14ac:dyDescent="0.25">
      <c r="C25" s="64" t="s">
        <v>122</v>
      </c>
      <c r="F25" s="68">
        <f>F23*F24/F22</f>
        <v>0.40662650602409633</v>
      </c>
      <c r="G25" s="104"/>
    </row>
    <row r="26" spans="2:18" s="60" customFormat="1" ht="15" x14ac:dyDescent="0.25">
      <c r="C26" s="103"/>
      <c r="F26" s="104"/>
      <c r="G26" s="104"/>
    </row>
    <row r="27" spans="2:18" ht="20.100000000000001" customHeight="1" x14ac:dyDescent="0.25">
      <c r="D27" s="101" t="s">
        <v>149</v>
      </c>
      <c r="E27" s="101" t="s">
        <v>150</v>
      </c>
      <c r="F27" s="101" t="s">
        <v>151</v>
      </c>
      <c r="G27" s="110"/>
      <c r="L27" s="17"/>
      <c r="M27" s="17"/>
      <c r="N27" s="17"/>
      <c r="Q27" s="17"/>
      <c r="R27" s="17"/>
    </row>
    <row r="28" spans="2:18" ht="20.100000000000001" customHeight="1" x14ac:dyDescent="0.25">
      <c r="D28" s="20"/>
      <c r="E28" s="20"/>
      <c r="F28" s="20"/>
      <c r="G28" s="24"/>
      <c r="L28" s="17"/>
      <c r="M28" s="17"/>
      <c r="N28" s="17"/>
      <c r="Q28" s="17"/>
      <c r="R28" s="17"/>
    </row>
    <row r="29" spans="2:18" ht="20.100000000000001" customHeight="1" x14ac:dyDescent="0.25">
      <c r="L29" s="17"/>
      <c r="M29" s="17"/>
      <c r="N29" s="17"/>
      <c r="Q29" s="17"/>
      <c r="R29" s="17"/>
    </row>
    <row r="30" spans="2:18" ht="20.100000000000001" customHeight="1" x14ac:dyDescent="0.25">
      <c r="C30" s="129" t="s">
        <v>181</v>
      </c>
      <c r="E30" s="143" t="s">
        <v>182</v>
      </c>
      <c r="F30" s="144">
        <v>0.38541666666666669</v>
      </c>
      <c r="L30" s="17"/>
      <c r="M30" s="17"/>
      <c r="N30" s="17"/>
      <c r="Q30" s="17"/>
      <c r="R30" s="17"/>
    </row>
    <row r="31" spans="2:18" ht="20.100000000000001" customHeight="1" x14ac:dyDescent="0.25">
      <c r="H31" s="37"/>
      <c r="L31" s="17"/>
      <c r="M31" s="17"/>
      <c r="N31" s="17"/>
      <c r="Q31" s="17"/>
      <c r="R31" s="17"/>
    </row>
    <row r="32" spans="2:18" s="39" customFormat="1" ht="20.100000000000001" customHeight="1" x14ac:dyDescent="0.25">
      <c r="B32" s="53" t="s">
        <v>112</v>
      </c>
      <c r="C32" s="142" t="s">
        <v>180</v>
      </c>
      <c r="D32" s="140"/>
      <c r="E32" s="140"/>
      <c r="F32" s="140"/>
      <c r="G32" s="111"/>
    </row>
    <row r="34" spans="2:18" ht="20.100000000000001" customHeight="1" x14ac:dyDescent="0.25">
      <c r="B34" s="40">
        <v>1</v>
      </c>
      <c r="C34" s="141" t="s">
        <v>176</v>
      </c>
      <c r="D34" s="127">
        <f>J5*3</f>
        <v>51</v>
      </c>
      <c r="E34" s="127">
        <f>J5*4</f>
        <v>68</v>
      </c>
      <c r="F34" s="127">
        <f>SUM(D34:E34)</f>
        <v>119</v>
      </c>
      <c r="G34" s="24"/>
      <c r="L34" s="17"/>
      <c r="M34" s="17"/>
      <c r="N34" s="17"/>
      <c r="Q34" s="17"/>
      <c r="R34" s="17"/>
    </row>
    <row r="35" spans="2:18" ht="20.100000000000001" customHeight="1" x14ac:dyDescent="0.25">
      <c r="B35" s="40">
        <v>2</v>
      </c>
      <c r="C35" s="70" t="s">
        <v>136</v>
      </c>
      <c r="E35" s="148" t="s">
        <v>184</v>
      </c>
      <c r="F35" s="148" t="s">
        <v>186</v>
      </c>
    </row>
    <row r="36" spans="2:18" ht="20.100000000000001" customHeight="1" x14ac:dyDescent="0.25">
      <c r="B36" s="40">
        <v>4</v>
      </c>
      <c r="C36" s="141" t="s">
        <v>171</v>
      </c>
      <c r="D36" s="146">
        <v>2.0833333333333332E-2</v>
      </c>
      <c r="E36" s="145">
        <v>0.4548611111111111</v>
      </c>
      <c r="F36" s="147">
        <f>E36+D36</f>
        <v>0.47569444444444442</v>
      </c>
    </row>
    <row r="37" spans="2:18" ht="20.100000000000001" customHeight="1" x14ac:dyDescent="0.25">
      <c r="B37" s="40">
        <v>5</v>
      </c>
      <c r="C37" s="70" t="s">
        <v>137</v>
      </c>
      <c r="D37" s="146">
        <v>3.4722222222222224E-2</v>
      </c>
      <c r="E37" s="149">
        <v>0.52083333333333337</v>
      </c>
      <c r="F37" s="147">
        <f t="shared" ref="F37:F38" si="1">E37+D37</f>
        <v>0.55555555555555558</v>
      </c>
    </row>
    <row r="38" spans="2:18" ht="20.100000000000001" customHeight="1" x14ac:dyDescent="0.25">
      <c r="B38" s="40">
        <v>6</v>
      </c>
      <c r="C38" s="141" t="s">
        <v>172</v>
      </c>
      <c r="D38" s="146">
        <v>6.9444444444444441E-3</v>
      </c>
      <c r="E38" s="148" t="s">
        <v>183</v>
      </c>
      <c r="F38" s="147" t="e">
        <f t="shared" si="1"/>
        <v>#VALUE!</v>
      </c>
    </row>
    <row r="39" spans="2:18" ht="20.100000000000001" customHeight="1" x14ac:dyDescent="0.25">
      <c r="B39" s="40">
        <v>7</v>
      </c>
      <c r="C39" s="38" t="s">
        <v>95</v>
      </c>
    </row>
    <row r="40" spans="2:18" ht="20.100000000000001" customHeight="1" x14ac:dyDescent="0.25">
      <c r="B40" s="40">
        <v>8</v>
      </c>
      <c r="C40" s="141" t="s">
        <v>173</v>
      </c>
      <c r="E40" s="141" t="s">
        <v>183</v>
      </c>
    </row>
    <row r="41" spans="2:18" s="1" customFormat="1" ht="15" x14ac:dyDescent="0.25">
      <c r="B41" s="50"/>
      <c r="C41" s="5"/>
      <c r="G41" s="113"/>
    </row>
    <row r="42" spans="2:18" ht="20.100000000000001" customHeight="1" x14ac:dyDescent="0.25">
      <c r="C42" s="6" t="s">
        <v>177</v>
      </c>
    </row>
    <row r="43" spans="2:18" ht="33" customHeight="1" x14ac:dyDescent="0.25">
      <c r="B43" s="40">
        <v>9</v>
      </c>
      <c r="C43" s="342" t="s">
        <v>133</v>
      </c>
      <c r="D43" s="343"/>
      <c r="E43" s="343"/>
      <c r="F43" s="343"/>
      <c r="G43" s="114"/>
    </row>
    <row r="44" spans="2:18" ht="20.100000000000001" customHeight="1" x14ac:dyDescent="0.25">
      <c r="B44" s="40">
        <v>10</v>
      </c>
      <c r="C44" s="342" t="s">
        <v>138</v>
      </c>
      <c r="D44" s="342"/>
      <c r="E44" s="73"/>
      <c r="F44" s="78">
        <v>10</v>
      </c>
      <c r="G44" s="115"/>
    </row>
    <row r="45" spans="2:18" ht="20.100000000000001" customHeight="1" x14ac:dyDescent="0.25">
      <c r="B45" s="42">
        <v>11</v>
      </c>
      <c r="C45" s="76" t="s">
        <v>139</v>
      </c>
      <c r="D45" s="76"/>
      <c r="E45" s="75"/>
      <c r="F45" s="75"/>
      <c r="G45" s="116"/>
    </row>
    <row r="46" spans="2:18" ht="20.100000000000001" customHeight="1" x14ac:dyDescent="0.25">
      <c r="B46" s="42"/>
      <c r="C46" s="135"/>
      <c r="D46" s="135"/>
      <c r="E46" s="135"/>
      <c r="F46" s="135"/>
      <c r="G46" s="114"/>
    </row>
    <row r="47" spans="2:18" ht="20.100000000000001" customHeight="1" x14ac:dyDescent="0.25">
      <c r="B47" s="42"/>
      <c r="C47" s="6" t="s">
        <v>140</v>
      </c>
      <c r="D47" s="142" t="s">
        <v>174</v>
      </c>
      <c r="E47" s="142" t="s">
        <v>187</v>
      </c>
      <c r="F47" s="142" t="s">
        <v>190</v>
      </c>
      <c r="G47" s="111"/>
    </row>
    <row r="48" spans="2:18" ht="20.100000000000001" customHeight="1" x14ac:dyDescent="0.25">
      <c r="B48" s="42">
        <v>12</v>
      </c>
      <c r="C48" s="131" t="s">
        <v>107</v>
      </c>
      <c r="D48" s="133"/>
      <c r="E48" s="133"/>
      <c r="F48" s="78">
        <v>5</v>
      </c>
      <c r="G48" s="117"/>
    </row>
    <row r="49" spans="2:8" ht="20.100000000000001" customHeight="1" x14ac:dyDescent="0.25">
      <c r="B49" s="40">
        <v>13</v>
      </c>
      <c r="C49" s="27" t="s">
        <v>85</v>
      </c>
      <c r="E49" s="143" t="s">
        <v>175</v>
      </c>
      <c r="F49" s="143" t="s">
        <v>188</v>
      </c>
    </row>
    <row r="50" spans="2:8" ht="20.100000000000001" customHeight="1" x14ac:dyDescent="0.25">
      <c r="B50" s="40">
        <v>14</v>
      </c>
      <c r="C50" s="27" t="s">
        <v>88</v>
      </c>
      <c r="E50" s="150" t="s">
        <v>142</v>
      </c>
      <c r="F50" s="143" t="s">
        <v>189</v>
      </c>
    </row>
    <row r="51" spans="2:8" ht="20.100000000000001" customHeight="1" x14ac:dyDescent="0.25">
      <c r="C51" s="27" t="s">
        <v>191</v>
      </c>
      <c r="D51" s="81"/>
      <c r="E51" s="143"/>
      <c r="F51" s="146">
        <v>0.75</v>
      </c>
    </row>
    <row r="53" spans="2:8" ht="20.100000000000001" customHeight="1" x14ac:dyDescent="0.25">
      <c r="B53" s="42">
        <v>15</v>
      </c>
      <c r="C53" s="38" t="s">
        <v>97</v>
      </c>
    </row>
    <row r="54" spans="2:8" ht="20.100000000000001" customHeight="1" x14ac:dyDescent="0.25">
      <c r="B54" s="40">
        <v>16</v>
      </c>
      <c r="C54" s="132" t="s">
        <v>135</v>
      </c>
      <c r="D54" s="136"/>
      <c r="F54" s="78">
        <v>16</v>
      </c>
      <c r="G54" s="115"/>
      <c r="H54" s="20"/>
    </row>
    <row r="55" spans="2:8" ht="20.100000000000001" customHeight="1" x14ac:dyDescent="0.25">
      <c r="B55" s="40">
        <v>17</v>
      </c>
      <c r="C55" s="70" t="s">
        <v>134</v>
      </c>
      <c r="F55" s="79"/>
      <c r="G55" s="118"/>
      <c r="H55" s="20"/>
    </row>
    <row r="56" spans="2:8" ht="20.100000000000001" customHeight="1" x14ac:dyDescent="0.25">
      <c r="B56" s="40">
        <v>18</v>
      </c>
      <c r="C56" s="49" t="s">
        <v>101</v>
      </c>
      <c r="F56" s="79"/>
      <c r="G56" s="118"/>
      <c r="H56" s="20"/>
    </row>
    <row r="57" spans="2:8" ht="20.100000000000001" customHeight="1" x14ac:dyDescent="0.25">
      <c r="B57" s="40">
        <v>19</v>
      </c>
      <c r="C57" s="49" t="s">
        <v>100</v>
      </c>
      <c r="F57" s="79"/>
      <c r="G57" s="118"/>
      <c r="H57" s="20"/>
    </row>
    <row r="58" spans="2:8" ht="20.100000000000001" customHeight="1" x14ac:dyDescent="0.25">
      <c r="C58" s="131"/>
      <c r="D58" s="136"/>
      <c r="E58" s="136"/>
      <c r="F58" s="74"/>
      <c r="G58" s="119"/>
      <c r="H58" s="20"/>
    </row>
    <row r="59" spans="2:8" ht="20.100000000000001" customHeight="1" x14ac:dyDescent="0.25">
      <c r="C59" s="134" t="s">
        <v>109</v>
      </c>
      <c r="D59" s="136"/>
      <c r="E59" s="136"/>
      <c r="F59" s="74"/>
      <c r="G59" s="119"/>
      <c r="H59" s="20"/>
    </row>
    <row r="60" spans="2:8" s="1" customFormat="1" ht="20.100000000000001" customHeight="1" x14ac:dyDescent="0.25">
      <c r="B60" s="50">
        <v>21</v>
      </c>
      <c r="C60" s="130" t="s">
        <v>103</v>
      </c>
      <c r="D60" s="130"/>
      <c r="E60" s="130"/>
      <c r="F60" s="78">
        <v>7</v>
      </c>
      <c r="G60" s="115"/>
      <c r="H60" s="50"/>
    </row>
    <row r="61" spans="2:8" ht="20.100000000000001" customHeight="1" x14ac:dyDescent="0.25">
      <c r="B61" s="40">
        <v>22</v>
      </c>
      <c r="C61" s="131" t="s">
        <v>108</v>
      </c>
      <c r="D61" s="136"/>
      <c r="E61" s="136"/>
      <c r="F61" s="77">
        <f>(F54-F60)*0.52</f>
        <v>4.68</v>
      </c>
      <c r="G61" s="120"/>
    </row>
    <row r="62" spans="2:8" ht="20.100000000000001" customHeight="1" x14ac:dyDescent="0.25">
      <c r="B62" s="40">
        <v>23</v>
      </c>
      <c r="C62" s="54" t="s">
        <v>116</v>
      </c>
      <c r="D62" s="136"/>
      <c r="E62" s="136"/>
      <c r="F62" s="136"/>
      <c r="G62" s="121"/>
    </row>
    <row r="63" spans="2:8" ht="33" customHeight="1" x14ac:dyDescent="0.25">
      <c r="B63" s="40">
        <v>24</v>
      </c>
      <c r="C63" s="344" t="s">
        <v>110</v>
      </c>
      <c r="D63" s="344"/>
      <c r="E63" s="344"/>
      <c r="F63" s="344"/>
      <c r="G63" s="112"/>
    </row>
    <row r="64" spans="2:8" s="60" customFormat="1" ht="15" x14ac:dyDescent="0.25">
      <c r="C64" s="61"/>
    </row>
    <row r="65" spans="2:7" ht="20.100000000000001" customHeight="1" x14ac:dyDescent="0.25">
      <c r="C65" s="51"/>
    </row>
    <row r="66" spans="2:7" s="1" customFormat="1" ht="20.100000000000001" customHeight="1" x14ac:dyDescent="0.25">
      <c r="B66" s="50">
        <v>25</v>
      </c>
      <c r="C66" s="339" t="s">
        <v>102</v>
      </c>
      <c r="D66" s="339"/>
      <c r="E66" s="339"/>
      <c r="F66" s="339"/>
      <c r="G66" s="122"/>
    </row>
    <row r="67" spans="2:7" s="1" customFormat="1" ht="20.100000000000001" customHeight="1" x14ac:dyDescent="0.25">
      <c r="B67" s="50"/>
      <c r="C67" s="130" t="s">
        <v>113</v>
      </c>
      <c r="D67" s="130"/>
      <c r="E67" s="130"/>
      <c r="F67" s="130"/>
      <c r="G67" s="122"/>
    </row>
    <row r="68" spans="2:7" s="1" customFormat="1" ht="20.100000000000001" customHeight="1" x14ac:dyDescent="0.25">
      <c r="B68" s="50">
        <v>26</v>
      </c>
      <c r="C68" s="340" t="s">
        <v>111</v>
      </c>
      <c r="D68" s="340"/>
      <c r="E68" s="340"/>
      <c r="F68" s="340"/>
      <c r="G68" s="123"/>
    </row>
    <row r="69" spans="2:7" s="1" customFormat="1" ht="15" x14ac:dyDescent="0.25">
      <c r="B69" s="50"/>
      <c r="C69" s="130"/>
      <c r="D69" s="52"/>
      <c r="E69" s="52"/>
      <c r="F69" s="52"/>
      <c r="G69" s="124"/>
    </row>
    <row r="71" spans="2:7" ht="20.100000000000001" customHeight="1" x14ac:dyDescent="0.25">
      <c r="C71" s="51" t="s">
        <v>105</v>
      </c>
    </row>
    <row r="72" spans="2:7" ht="163.5" customHeight="1" x14ac:dyDescent="0.25">
      <c r="C72" s="341" t="s">
        <v>104</v>
      </c>
      <c r="D72" s="341"/>
      <c r="E72" s="341"/>
      <c r="F72" s="341"/>
      <c r="G72" s="125"/>
    </row>
    <row r="74" spans="2:7" ht="146.25" customHeight="1" x14ac:dyDescent="0.25">
      <c r="C74" s="80" t="s">
        <v>106</v>
      </c>
    </row>
    <row r="75" spans="2:7" s="1" customFormat="1" ht="66" customHeight="1" x14ac:dyDescent="0.25">
      <c r="B75" s="50"/>
      <c r="C75" s="339" t="s">
        <v>96</v>
      </c>
      <c r="D75" s="339"/>
      <c r="E75" s="339"/>
      <c r="F75" s="339"/>
      <c r="G75" s="122"/>
    </row>
    <row r="78" spans="2:7" ht="20.100000000000001" customHeight="1" x14ac:dyDescent="0.25">
      <c r="C78" s="161" t="s">
        <v>198</v>
      </c>
    </row>
  </sheetData>
  <mergeCells count="8">
    <mergeCell ref="E2:F2"/>
    <mergeCell ref="C66:F66"/>
    <mergeCell ref="C68:F68"/>
    <mergeCell ref="C72:F72"/>
    <mergeCell ref="C75:F75"/>
    <mergeCell ref="C43:F43"/>
    <mergeCell ref="C44:D44"/>
    <mergeCell ref="C63:F63"/>
  </mergeCells>
  <hyperlinks>
    <hyperlink ref="C78" r:id="rId1"/>
  </hyperlinks>
  <pageMargins left="0.25" right="0.25" top="0.75" bottom="0.75" header="0.3" footer="0.3"/>
  <pageSetup paperSize="9" orientation="portrait" r:id="rId2"/>
  <headerFooter>
    <oddFooter>&amp;L&amp;D&amp;Rстр &amp;P от &amp;N</oddFooter>
  </headerFooter>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Q170"/>
  <sheetViews>
    <sheetView tabSelected="1" topLeftCell="B1" zoomScale="115" zoomScaleNormal="115" workbookViewId="0">
      <selection activeCell="L11" sqref="L11"/>
    </sheetView>
  </sheetViews>
  <sheetFormatPr defaultRowHeight="27" customHeight="1" x14ac:dyDescent="0.25"/>
  <cols>
    <col min="1" max="1" width="2.85546875" style="200" hidden="1" customWidth="1"/>
    <col min="2" max="2" width="3.7109375" style="183" customWidth="1"/>
    <col min="3" max="3" width="58.7109375" style="200" customWidth="1"/>
    <col min="4" max="9" width="11.7109375" style="200" customWidth="1"/>
    <col min="10" max="12" width="11.7109375" style="208" customWidth="1"/>
    <col min="13" max="14" width="8.7109375" style="200" customWidth="1"/>
    <col min="15" max="15" width="8.7109375" style="210" customWidth="1"/>
    <col min="16" max="16" width="8.7109375" style="208" customWidth="1"/>
    <col min="17" max="19" width="8.7109375" style="200" customWidth="1"/>
    <col min="20" max="16384" width="9.140625" style="200"/>
  </cols>
  <sheetData>
    <row r="1" spans="2:17" s="184" customFormat="1" ht="27" customHeight="1" x14ac:dyDescent="0.25">
      <c r="B1" s="183"/>
      <c r="D1" s="185" t="s">
        <v>214</v>
      </c>
      <c r="E1" s="185" t="s">
        <v>396</v>
      </c>
      <c r="F1" s="185" t="s">
        <v>195</v>
      </c>
      <c r="J1" s="186"/>
      <c r="K1" s="186"/>
      <c r="L1" s="186"/>
      <c r="O1" s="187"/>
      <c r="P1" s="186"/>
    </row>
    <row r="2" spans="2:17" s="184" customFormat="1" ht="27" customHeight="1" x14ac:dyDescent="0.25">
      <c r="B2" s="183"/>
      <c r="C2" s="326" t="s">
        <v>482</v>
      </c>
      <c r="D2" s="185" t="s">
        <v>491</v>
      </c>
      <c r="E2" s="188">
        <v>2</v>
      </c>
      <c r="F2" s="189"/>
      <c r="M2" s="186"/>
    </row>
    <row r="3" spans="2:17" s="184" customFormat="1" ht="27" customHeight="1" x14ac:dyDescent="0.25">
      <c r="B3" s="183"/>
      <c r="C3" s="190" t="s">
        <v>483</v>
      </c>
      <c r="D3" s="185"/>
      <c r="E3" s="188"/>
      <c r="F3" s="189"/>
      <c r="M3" s="186"/>
    </row>
    <row r="4" spans="2:17" s="184" customFormat="1" ht="27" customHeight="1" x14ac:dyDescent="0.25">
      <c r="B4" s="183"/>
      <c r="C4" s="190" t="s">
        <v>390</v>
      </c>
      <c r="D4" s="191" t="s">
        <v>145</v>
      </c>
      <c r="E4" s="191" t="s">
        <v>437</v>
      </c>
      <c r="F4" s="191" t="s">
        <v>439</v>
      </c>
      <c r="G4" s="191" t="s">
        <v>87</v>
      </c>
      <c r="M4" s="186"/>
    </row>
    <row r="5" spans="2:17" s="184" customFormat="1" ht="27" customHeight="1" x14ac:dyDescent="0.25">
      <c r="B5" s="183"/>
      <c r="C5" s="190" t="s">
        <v>391</v>
      </c>
      <c r="D5" s="328">
        <v>3.8</v>
      </c>
      <c r="E5" s="192">
        <f>D5*6</f>
        <v>22.799999999999997</v>
      </c>
      <c r="F5" s="192">
        <f>D5*4.5</f>
        <v>17.099999999999998</v>
      </c>
      <c r="G5" s="193">
        <f>F5*2</f>
        <v>34.199999999999996</v>
      </c>
      <c r="I5">
        <v>3.78541178</v>
      </c>
      <c r="J5" s="184">
        <f>F5/I5</f>
        <v>4.5173421000977596</v>
      </c>
      <c r="M5" s="186"/>
    </row>
    <row r="6" spans="2:17" s="184" customFormat="1" ht="27" customHeight="1" x14ac:dyDescent="0.25">
      <c r="B6" s="183"/>
      <c r="C6" s="190" t="s">
        <v>394</v>
      </c>
      <c r="D6" s="194"/>
      <c r="E6" s="194"/>
      <c r="F6" s="194"/>
      <c r="G6" s="194"/>
      <c r="M6" s="186"/>
    </row>
    <row r="7" spans="2:17" s="184" customFormat="1" ht="27" customHeight="1" x14ac:dyDescent="0.25">
      <c r="B7" s="183"/>
      <c r="C7" s="190" t="s">
        <v>398</v>
      </c>
      <c r="D7" s="191" t="s">
        <v>438</v>
      </c>
      <c r="E7" s="191" t="s">
        <v>92</v>
      </c>
      <c r="F7" s="189"/>
      <c r="M7" s="186"/>
    </row>
    <row r="8" spans="2:17" s="184" customFormat="1" ht="27" customHeight="1" x14ac:dyDescent="0.25">
      <c r="B8" s="183"/>
      <c r="C8" s="190" t="s">
        <v>393</v>
      </c>
      <c r="D8" s="195">
        <f>SUM(G11:G31)</f>
        <v>35.86607262414077</v>
      </c>
      <c r="E8" s="196">
        <f>D8/G5</f>
        <v>1.0487155738052858</v>
      </c>
      <c r="F8" s="189"/>
      <c r="M8" s="186"/>
    </row>
    <row r="9" spans="2:17" s="184" customFormat="1" ht="27" customHeight="1" x14ac:dyDescent="0.25">
      <c r="B9" s="183"/>
      <c r="C9" s="190" t="s">
        <v>397</v>
      </c>
      <c r="D9" s="185"/>
      <c r="E9" s="188"/>
      <c r="F9" s="189"/>
      <c r="M9" s="186"/>
    </row>
    <row r="10" spans="2:17" s="184" customFormat="1" ht="27" customHeight="1" x14ac:dyDescent="0.25">
      <c r="B10" s="183"/>
      <c r="C10" s="197"/>
      <c r="D10" s="185"/>
      <c r="E10" s="188"/>
      <c r="F10" s="189"/>
      <c r="M10" s="186"/>
    </row>
    <row r="11" spans="2:17" s="184" customFormat="1" ht="27" customHeight="1" x14ac:dyDescent="0.25">
      <c r="B11" s="183"/>
      <c r="C11" s="198" t="s">
        <v>145</v>
      </c>
      <c r="D11" s="199" t="s">
        <v>90</v>
      </c>
      <c r="E11" s="199" t="s">
        <v>399</v>
      </c>
      <c r="F11" s="199" t="s">
        <v>89</v>
      </c>
      <c r="G11" s="185" t="s">
        <v>89</v>
      </c>
      <c r="H11" s="200"/>
      <c r="K11" s="201"/>
      <c r="L11" s="202"/>
      <c r="N11" s="203"/>
      <c r="P11" s="187"/>
      <c r="Q11" s="203"/>
    </row>
    <row r="12" spans="2:17" ht="27" customHeight="1" x14ac:dyDescent="0.25">
      <c r="B12" s="183">
        <v>1</v>
      </c>
      <c r="C12" s="250" t="s">
        <v>464</v>
      </c>
      <c r="D12" s="327">
        <f>D5*E12</f>
        <v>0.19</v>
      </c>
      <c r="E12" s="205">
        <v>0.05</v>
      </c>
      <c r="F12" s="296">
        <v>2.1</v>
      </c>
      <c r="G12" s="207">
        <f>D12*F12</f>
        <v>0.39900000000000002</v>
      </c>
      <c r="J12" s="200"/>
      <c r="K12" s="200"/>
      <c r="N12" s="209"/>
      <c r="O12" s="200"/>
      <c r="P12" s="210"/>
      <c r="Q12" s="209"/>
    </row>
    <row r="13" spans="2:17" ht="27" customHeight="1" x14ac:dyDescent="0.25">
      <c r="B13" s="183">
        <v>2</v>
      </c>
      <c r="C13" s="250" t="s">
        <v>484</v>
      </c>
      <c r="D13" s="327">
        <f>D5*E13</f>
        <v>2.6219999999999999</v>
      </c>
      <c r="E13" s="205">
        <v>0.69</v>
      </c>
      <c r="F13" s="296">
        <v>2.5499999999999998</v>
      </c>
      <c r="G13" s="221">
        <f>D13*F13</f>
        <v>6.6860999999999988</v>
      </c>
      <c r="J13" s="200"/>
      <c r="K13" s="200"/>
      <c r="N13" s="203"/>
      <c r="O13" s="200"/>
      <c r="P13" s="203"/>
      <c r="Q13" s="208"/>
    </row>
    <row r="14" spans="2:17" ht="27" customHeight="1" x14ac:dyDescent="0.25">
      <c r="B14" s="183">
        <v>3</v>
      </c>
      <c r="C14" s="250" t="s">
        <v>485</v>
      </c>
      <c r="D14" s="327">
        <f>D5*E14</f>
        <v>0.98799999999999999</v>
      </c>
      <c r="E14" s="205">
        <v>0.26</v>
      </c>
      <c r="F14" s="296">
        <v>2.5499999999999998</v>
      </c>
      <c r="G14" s="211">
        <f>D14*F14</f>
        <v>2.5193999999999996</v>
      </c>
      <c r="J14" s="200"/>
      <c r="K14" s="200"/>
      <c r="N14" s="203"/>
      <c r="O14" s="200"/>
      <c r="P14" s="203"/>
      <c r="Q14" s="208"/>
    </row>
    <row r="15" spans="2:17" s="194" customFormat="1" ht="27" customHeight="1" x14ac:dyDescent="0.25">
      <c r="B15" s="212"/>
      <c r="C15" s="200"/>
      <c r="D15" s="213"/>
      <c r="E15" s="214"/>
      <c r="F15" s="215"/>
      <c r="G15" s="216"/>
      <c r="N15" s="203"/>
      <c r="Q15" s="203"/>
    </row>
    <row r="16" spans="2:17" s="194" customFormat="1" ht="27" customHeight="1" x14ac:dyDescent="0.25">
      <c r="B16" s="212"/>
      <c r="C16" s="198" t="s">
        <v>386</v>
      </c>
      <c r="D16" s="199" t="s">
        <v>210</v>
      </c>
      <c r="E16" s="217" t="s">
        <v>384</v>
      </c>
      <c r="F16" s="218" t="s">
        <v>385</v>
      </c>
      <c r="G16" s="216"/>
      <c r="N16" s="203"/>
      <c r="Q16" s="203"/>
    </row>
    <row r="17" spans="2:17" ht="27" customHeight="1" x14ac:dyDescent="0.25">
      <c r="B17" s="183">
        <v>4</v>
      </c>
      <c r="C17" s="204" t="s">
        <v>445</v>
      </c>
      <c r="D17" s="219">
        <f>E17*E5</f>
        <v>13.679999999999998</v>
      </c>
      <c r="E17" s="220">
        <v>0.6</v>
      </c>
      <c r="F17" s="296">
        <v>49.5</v>
      </c>
      <c r="G17" s="207">
        <f>(D17/1000)*F17</f>
        <v>0.67715999999999987</v>
      </c>
      <c r="J17" s="200"/>
      <c r="K17" s="200"/>
      <c r="N17" s="203"/>
      <c r="O17" s="200"/>
      <c r="P17" s="210"/>
      <c r="Q17" s="203"/>
    </row>
    <row r="18" spans="2:17" ht="27" customHeight="1" x14ac:dyDescent="0.25">
      <c r="B18" s="183">
        <v>5</v>
      </c>
      <c r="C18" s="204" t="s">
        <v>450</v>
      </c>
      <c r="D18" s="219">
        <f>E18*E5</f>
        <v>13.679999999999998</v>
      </c>
      <c r="E18" s="220">
        <v>0.6</v>
      </c>
      <c r="F18" s="296">
        <v>58</v>
      </c>
      <c r="G18" s="221">
        <f>(D18/1000)*F18</f>
        <v>0.79343999999999992</v>
      </c>
      <c r="J18" s="200"/>
      <c r="K18" s="200"/>
      <c r="N18" s="203"/>
      <c r="O18" s="200"/>
      <c r="P18" s="203"/>
      <c r="Q18" s="203"/>
    </row>
    <row r="19" spans="2:17" ht="27" customHeight="1" x14ac:dyDescent="0.25">
      <c r="B19" s="183">
        <v>6</v>
      </c>
      <c r="C19" s="204" t="s">
        <v>446</v>
      </c>
      <c r="D19" s="219">
        <f>E19*E5</f>
        <v>22.799999999999997</v>
      </c>
      <c r="E19" s="220">
        <v>1</v>
      </c>
      <c r="F19" s="296">
        <v>58</v>
      </c>
      <c r="G19" s="211">
        <f>(D19/1000)*F19</f>
        <v>1.3223999999999998</v>
      </c>
      <c r="H19" s="222"/>
      <c r="J19" s="222"/>
      <c r="K19" s="222"/>
      <c r="L19" s="223"/>
      <c r="N19" s="203"/>
      <c r="O19" s="200"/>
      <c r="P19" s="203"/>
      <c r="Q19" s="203"/>
    </row>
    <row r="20" spans="2:17" s="194" customFormat="1" ht="27" customHeight="1" x14ac:dyDescent="0.25">
      <c r="B20" s="212"/>
      <c r="C20" s="200"/>
      <c r="D20" s="214"/>
      <c r="E20" s="213"/>
      <c r="F20" s="215"/>
      <c r="G20" s="216"/>
      <c r="N20" s="203"/>
      <c r="Q20" s="203"/>
    </row>
    <row r="21" spans="2:17" s="194" customFormat="1" ht="27" customHeight="1" x14ac:dyDescent="0.25">
      <c r="B21" s="212"/>
      <c r="C21" s="198" t="s">
        <v>402</v>
      </c>
      <c r="D21" s="217"/>
      <c r="E21" s="199"/>
      <c r="F21" s="218" t="s">
        <v>501</v>
      </c>
      <c r="G21" s="216"/>
      <c r="N21" s="203"/>
      <c r="Q21" s="203"/>
    </row>
    <row r="22" spans="2:17" ht="27" customHeight="1" x14ac:dyDescent="0.25">
      <c r="B22" s="183">
        <v>7</v>
      </c>
      <c r="C22" s="204" t="s">
        <v>498</v>
      </c>
      <c r="D22" s="224"/>
      <c r="E22" s="219">
        <f>E5*0.792516157911888</f>
        <v>18.069368400391046</v>
      </c>
      <c r="F22" s="296">
        <v>0.36</v>
      </c>
      <c r="G22" s="207">
        <f t="shared" ref="G22" si="0">E22*F22</f>
        <v>6.5049726241407759</v>
      </c>
      <c r="I22" s="225"/>
      <c r="K22" s="200"/>
      <c r="L22" s="200"/>
      <c r="N22" s="226"/>
      <c r="O22" s="200"/>
      <c r="P22" s="226"/>
      <c r="Q22" s="226"/>
    </row>
    <row r="23" spans="2:17" ht="27" customHeight="1" x14ac:dyDescent="0.25">
      <c r="B23" s="183">
        <v>8</v>
      </c>
      <c r="C23" s="204" t="s">
        <v>455</v>
      </c>
      <c r="D23" s="224"/>
      <c r="E23" s="208"/>
      <c r="F23" s="296"/>
      <c r="G23" s="221"/>
      <c r="I23" s="225"/>
      <c r="K23" s="200"/>
      <c r="L23" s="200"/>
      <c r="N23" s="226"/>
      <c r="O23" s="200"/>
      <c r="P23" s="226"/>
      <c r="Q23" s="226"/>
    </row>
    <row r="24" spans="2:17" ht="27" customHeight="1" x14ac:dyDescent="0.25">
      <c r="B24" s="183">
        <v>9</v>
      </c>
      <c r="C24" s="204" t="s">
        <v>72</v>
      </c>
      <c r="D24" s="205"/>
      <c r="E24" s="331">
        <f>G5+2</f>
        <v>36.199999999999996</v>
      </c>
      <c r="F24" s="296">
        <v>2.8000000000000001E-2</v>
      </c>
      <c r="G24" s="221">
        <f>E24*F24</f>
        <v>1.0135999999999998</v>
      </c>
      <c r="I24" s="170" t="s">
        <v>500</v>
      </c>
      <c r="J24" s="200"/>
      <c r="K24" s="200"/>
      <c r="N24" s="203"/>
      <c r="O24" s="200"/>
      <c r="P24" s="203"/>
      <c r="Q24" s="208"/>
    </row>
    <row r="25" spans="2:17" ht="27" customHeight="1" x14ac:dyDescent="0.25">
      <c r="B25" s="183">
        <v>10</v>
      </c>
      <c r="C25" s="204" t="s">
        <v>403</v>
      </c>
      <c r="E25" s="227">
        <f>D5</f>
        <v>3.8</v>
      </c>
      <c r="F25" s="296">
        <v>0.25</v>
      </c>
      <c r="G25" s="221">
        <f>E25*F25</f>
        <v>0.95</v>
      </c>
      <c r="J25" s="330" t="s">
        <v>499</v>
      </c>
      <c r="K25" s="184"/>
      <c r="L25" s="184"/>
      <c r="M25" s="228"/>
      <c r="O25" s="200"/>
      <c r="P25" s="200"/>
    </row>
    <row r="26" spans="2:17" ht="27" customHeight="1" x14ac:dyDescent="0.25">
      <c r="B26" s="183">
        <v>11</v>
      </c>
      <c r="C26" s="204" t="s">
        <v>451</v>
      </c>
      <c r="E26" s="331">
        <v>1</v>
      </c>
      <c r="F26" s="296">
        <v>2</v>
      </c>
      <c r="G26" s="211">
        <f>E26*F26</f>
        <v>2</v>
      </c>
      <c r="I26" s="257" t="s">
        <v>495</v>
      </c>
      <c r="J26" s="208">
        <v>0.52834410527459186</v>
      </c>
      <c r="K26" s="329"/>
      <c r="O26" s="200"/>
      <c r="P26" s="200"/>
    </row>
    <row r="27" spans="2:17" ht="27" customHeight="1" x14ac:dyDescent="0.25">
      <c r="F27" s="206"/>
      <c r="I27" s="257" t="s">
        <v>496</v>
      </c>
      <c r="J27" s="208">
        <v>0.79251615791188768</v>
      </c>
      <c r="K27" s="329"/>
      <c r="O27" s="200"/>
      <c r="P27" s="200"/>
    </row>
    <row r="28" spans="2:17" ht="27" customHeight="1" x14ac:dyDescent="0.25">
      <c r="C28" s="323" t="s">
        <v>91</v>
      </c>
      <c r="F28" s="206"/>
      <c r="G28" s="229">
        <v>5</v>
      </c>
      <c r="I28" s="257" t="s">
        <v>497</v>
      </c>
      <c r="J28" s="208">
        <v>1.0566882105491837</v>
      </c>
      <c r="K28" s="329"/>
      <c r="O28" s="200"/>
      <c r="P28" s="200"/>
    </row>
    <row r="29" spans="2:17" ht="27" customHeight="1" x14ac:dyDescent="0.25">
      <c r="C29" s="200" t="s">
        <v>98</v>
      </c>
      <c r="F29" s="206"/>
      <c r="G29" s="230">
        <v>8</v>
      </c>
      <c r="I29" s="208"/>
      <c r="K29" s="200"/>
      <c r="L29" s="200"/>
      <c r="O29" s="200"/>
      <c r="P29" s="200"/>
    </row>
    <row r="30" spans="2:17" ht="27" customHeight="1" x14ac:dyDescent="0.25">
      <c r="C30" s="200" t="s">
        <v>73</v>
      </c>
      <c r="F30" s="206"/>
      <c r="G30" s="230"/>
      <c r="I30" s="200" t="s">
        <v>502</v>
      </c>
      <c r="K30" s="200"/>
      <c r="L30" s="200"/>
      <c r="M30" s="228"/>
      <c r="O30" s="200"/>
      <c r="P30" s="200"/>
    </row>
    <row r="31" spans="2:17" ht="27" customHeight="1" x14ac:dyDescent="0.25">
      <c r="C31" s="200" t="s">
        <v>206</v>
      </c>
      <c r="F31" s="206"/>
      <c r="G31" s="231"/>
      <c r="I31" s="208"/>
      <c r="K31" s="200"/>
      <c r="L31" s="200"/>
      <c r="M31" s="228"/>
      <c r="O31" s="200"/>
      <c r="P31" s="200"/>
    </row>
    <row r="32" spans="2:17" ht="27" customHeight="1" x14ac:dyDescent="0.25">
      <c r="E32" s="232"/>
      <c r="G32" s="232"/>
      <c r="I32" s="250"/>
      <c r="J32" s="200"/>
      <c r="K32" s="200"/>
      <c r="L32" s="233"/>
      <c r="M32" s="228"/>
      <c r="O32" s="200"/>
      <c r="P32" s="200"/>
    </row>
    <row r="33" spans="2:16" ht="27" customHeight="1" x14ac:dyDescent="0.25">
      <c r="C33" s="234" t="s">
        <v>490</v>
      </c>
      <c r="D33" s="317" t="s">
        <v>428</v>
      </c>
      <c r="E33" s="347"/>
      <c r="F33" s="348"/>
      <c r="I33" s="250"/>
      <c r="J33" s="200"/>
      <c r="K33" s="200"/>
      <c r="L33" s="200"/>
      <c r="O33" s="200"/>
      <c r="P33" s="200"/>
    </row>
    <row r="34" spans="2:16" ht="27" customHeight="1" x14ac:dyDescent="0.25">
      <c r="B34" s="349" t="s">
        <v>395</v>
      </c>
      <c r="C34" s="349"/>
      <c r="D34" s="234" t="s">
        <v>149</v>
      </c>
      <c r="E34" s="234" t="s">
        <v>150</v>
      </c>
      <c r="F34" s="234" t="s">
        <v>151</v>
      </c>
      <c r="I34" s="250"/>
      <c r="J34" s="200"/>
      <c r="K34" s="200"/>
      <c r="L34" s="200"/>
      <c r="O34" s="200"/>
      <c r="P34" s="200"/>
    </row>
    <row r="35" spans="2:16" ht="27" customHeight="1" x14ac:dyDescent="0.25">
      <c r="B35" s="183">
        <v>1</v>
      </c>
      <c r="C35" s="200" t="s">
        <v>476</v>
      </c>
      <c r="D35" s="192">
        <f>D5*3.2</f>
        <v>12.16</v>
      </c>
      <c r="E35" s="192">
        <f>D5*3</f>
        <v>11.399999999999999</v>
      </c>
      <c r="F35" s="192">
        <f>SUM(D35:E35)</f>
        <v>23.56</v>
      </c>
      <c r="G35" s="208"/>
      <c r="J35" s="200"/>
      <c r="K35" s="200"/>
      <c r="L35" s="200"/>
      <c r="O35" s="200"/>
      <c r="P35" s="200"/>
    </row>
    <row r="36" spans="2:16" ht="27" customHeight="1" x14ac:dyDescent="0.25">
      <c r="B36" s="183">
        <v>2</v>
      </c>
      <c r="C36" s="235" t="s">
        <v>481</v>
      </c>
      <c r="D36" s="236"/>
      <c r="E36" s="237"/>
      <c r="F36" s="238"/>
      <c r="J36" s="228"/>
      <c r="K36" s="239"/>
      <c r="L36" s="200"/>
      <c r="O36" s="200"/>
      <c r="P36" s="200"/>
    </row>
    <row r="37" spans="2:16" ht="27" customHeight="1" x14ac:dyDescent="0.25">
      <c r="B37" s="183">
        <v>4</v>
      </c>
      <c r="C37" s="204" t="s">
        <v>486</v>
      </c>
      <c r="D37" s="240">
        <v>6.9444444444444441E-3</v>
      </c>
      <c r="E37" s="237"/>
      <c r="F37" s="241">
        <f>E37+D37</f>
        <v>6.9444444444444441E-3</v>
      </c>
      <c r="J37" s="228"/>
      <c r="K37" s="239"/>
      <c r="L37" s="200"/>
      <c r="M37" s="239"/>
    </row>
    <row r="38" spans="2:16" ht="27" customHeight="1" x14ac:dyDescent="0.25">
      <c r="B38" s="183">
        <v>4</v>
      </c>
      <c r="C38" s="200" t="s">
        <v>487</v>
      </c>
      <c r="D38" s="240">
        <v>2.0833333333333332E-2</v>
      </c>
      <c r="E38" s="237"/>
      <c r="F38" s="325">
        <f>E38+D38</f>
        <v>2.0833333333333332E-2</v>
      </c>
      <c r="J38" s="228"/>
      <c r="K38" s="239"/>
      <c r="L38" s="200"/>
      <c r="M38" s="239"/>
    </row>
    <row r="39" spans="2:16" ht="27" customHeight="1" x14ac:dyDescent="0.25">
      <c r="B39" s="183">
        <v>5</v>
      </c>
      <c r="C39" s="200" t="s">
        <v>488</v>
      </c>
      <c r="D39" s="240">
        <v>1.3888888888888888E-2</v>
      </c>
      <c r="E39" s="237"/>
      <c r="F39" s="242">
        <f>E39+D39</f>
        <v>1.3888888888888888E-2</v>
      </c>
      <c r="J39" s="228"/>
      <c r="K39" s="239"/>
      <c r="L39" s="200"/>
    </row>
    <row r="40" spans="2:16" ht="27" customHeight="1" x14ac:dyDescent="0.25">
      <c r="B40" s="183">
        <v>6</v>
      </c>
      <c r="C40" s="200" t="s">
        <v>489</v>
      </c>
      <c r="F40" s="323"/>
      <c r="J40" s="210"/>
      <c r="K40" s="200"/>
    </row>
    <row r="41" spans="2:16" ht="27" customHeight="1" x14ac:dyDescent="0.25">
      <c r="B41" s="183">
        <v>7</v>
      </c>
      <c r="C41" s="235" t="s">
        <v>470</v>
      </c>
    </row>
    <row r="42" spans="2:16" ht="27" customHeight="1" x14ac:dyDescent="0.25">
      <c r="B42" s="183">
        <v>8</v>
      </c>
      <c r="C42" s="324" t="s">
        <v>462</v>
      </c>
      <c r="D42" s="243"/>
      <c r="E42" s="323"/>
      <c r="F42" s="323"/>
    </row>
    <row r="43" spans="2:16" ht="27" customHeight="1" x14ac:dyDescent="0.25">
      <c r="B43" s="183">
        <v>9</v>
      </c>
      <c r="C43" s="184" t="s">
        <v>461</v>
      </c>
      <c r="F43" s="244"/>
    </row>
    <row r="44" spans="2:16" ht="27" customHeight="1" x14ac:dyDescent="0.25">
      <c r="B44" s="183">
        <v>10</v>
      </c>
      <c r="C44" s="200" t="s">
        <v>205</v>
      </c>
      <c r="F44" s="245"/>
    </row>
    <row r="45" spans="2:16" ht="27" customHeight="1" x14ac:dyDescent="0.25">
      <c r="B45" s="183">
        <v>11</v>
      </c>
      <c r="C45" s="184" t="s">
        <v>207</v>
      </c>
      <c r="F45" s="246"/>
    </row>
    <row r="46" spans="2:16" ht="27" customHeight="1" x14ac:dyDescent="0.25">
      <c r="B46" s="183">
        <v>12</v>
      </c>
      <c r="C46" s="324" t="s">
        <v>465</v>
      </c>
      <c r="F46" s="246"/>
      <c r="I46" s="250"/>
    </row>
    <row r="47" spans="2:16" ht="27" customHeight="1" x14ac:dyDescent="0.25">
      <c r="B47" s="183">
        <v>13</v>
      </c>
      <c r="C47" s="324" t="s">
        <v>434</v>
      </c>
      <c r="D47" s="247"/>
      <c r="E47" s="247"/>
      <c r="F47" s="245"/>
    </row>
    <row r="48" spans="2:16" ht="27" customHeight="1" x14ac:dyDescent="0.25">
      <c r="B48" s="183">
        <v>14</v>
      </c>
      <c r="C48" s="235" t="s">
        <v>432</v>
      </c>
      <c r="D48" s="239"/>
      <c r="E48" s="351">
        <v>5.5555555555555552E-2</v>
      </c>
      <c r="F48" s="248">
        <v>0.5</v>
      </c>
    </row>
    <row r="49" spans="2:7" ht="27" customHeight="1" x14ac:dyDescent="0.25">
      <c r="B49" s="183">
        <v>15</v>
      </c>
      <c r="C49" s="250" t="str">
        <f t="shared" ref="C49:D49" si="1">C17</f>
        <v>Магнум - 65м (горчив;  12,7%)</v>
      </c>
      <c r="D49" s="219">
        <f t="shared" si="1"/>
        <v>13.679999999999998</v>
      </c>
      <c r="E49" s="240">
        <v>4.5138888888888888E-2</v>
      </c>
      <c r="F49" s="322">
        <f>F54-E49</f>
        <v>0.51041666666666674</v>
      </c>
    </row>
    <row r="50" spans="2:7" ht="27" customHeight="1" x14ac:dyDescent="0.25">
      <c r="B50" s="183">
        <v>16</v>
      </c>
      <c r="C50" s="324" t="s">
        <v>474</v>
      </c>
      <c r="D50" s="243"/>
      <c r="E50" s="323"/>
      <c r="F50" s="323"/>
    </row>
    <row r="51" spans="2:7" ht="27" customHeight="1" x14ac:dyDescent="0.25">
      <c r="B51" s="183">
        <v>17</v>
      </c>
      <c r="C51" s="250" t="str">
        <f>C18</f>
        <v>Жатец - 15мин (ароматен;  за мекота;  3,4%)</v>
      </c>
      <c r="D51" s="219">
        <f>D18</f>
        <v>13.679999999999998</v>
      </c>
      <c r="E51" s="240">
        <v>1.0416666666666666E-2</v>
      </c>
      <c r="F51" s="249">
        <f>F54-E51</f>
        <v>0.54513888888888895</v>
      </c>
    </row>
    <row r="52" spans="2:7" ht="27" customHeight="1" x14ac:dyDescent="0.25">
      <c r="B52" s="183">
        <v>18</v>
      </c>
      <c r="C52" s="250" t="str">
        <f>C19</f>
        <v>Жатец - 5м (ароматен;  за аромат;  3,4%)</v>
      </c>
      <c r="D52" s="219">
        <f>D19</f>
        <v>22.799999999999997</v>
      </c>
      <c r="E52" s="240">
        <v>3.472222222222222E-3</v>
      </c>
      <c r="F52" s="251">
        <f>F54-E52</f>
        <v>0.55208333333333337</v>
      </c>
    </row>
    <row r="53" spans="2:7" ht="27" customHeight="1" x14ac:dyDescent="0.25">
      <c r="B53" s="183">
        <v>19</v>
      </c>
      <c r="C53" s="250" t="str">
        <f>C23</f>
        <v>ирландски мъх -  1гр / 20л boil size</v>
      </c>
      <c r="D53" s="219"/>
      <c r="E53" s="240">
        <v>3.472222222222222E-3</v>
      </c>
      <c r="F53" s="251">
        <f>F54-E53</f>
        <v>0.55208333333333337</v>
      </c>
    </row>
    <row r="54" spans="2:7" ht="27" customHeight="1" x14ac:dyDescent="0.25">
      <c r="B54" s="183">
        <v>20</v>
      </c>
      <c r="C54" s="252" t="s">
        <v>388</v>
      </c>
      <c r="E54" s="253"/>
      <c r="F54" s="254">
        <f>F48+E48</f>
        <v>0.55555555555555558</v>
      </c>
      <c r="G54" s="255"/>
    </row>
    <row r="55" spans="2:7" ht="27" customHeight="1" x14ac:dyDescent="0.25">
      <c r="B55" s="183">
        <v>21</v>
      </c>
      <c r="C55" s="323" t="s">
        <v>435</v>
      </c>
      <c r="D55" s="324"/>
      <c r="E55" s="324"/>
      <c r="F55" s="321">
        <v>14</v>
      </c>
      <c r="G55" s="239"/>
    </row>
    <row r="56" spans="2:7" ht="27" customHeight="1" x14ac:dyDescent="0.25">
      <c r="B56" s="183">
        <v>22</v>
      </c>
      <c r="C56" s="324" t="s">
        <v>436</v>
      </c>
      <c r="D56" s="247"/>
      <c r="E56" s="247"/>
      <c r="F56" s="245">
        <v>29</v>
      </c>
    </row>
    <row r="57" spans="2:7" ht="27" customHeight="1" x14ac:dyDescent="0.25">
      <c r="B57" s="183">
        <v>23</v>
      </c>
      <c r="C57" s="324" t="s">
        <v>303</v>
      </c>
      <c r="D57" s="247"/>
      <c r="E57" s="247"/>
      <c r="F57" s="256"/>
    </row>
    <row r="58" spans="2:7" ht="27" customHeight="1" x14ac:dyDescent="0.25">
      <c r="B58" s="183">
        <v>24</v>
      </c>
      <c r="C58" s="200" t="s">
        <v>492</v>
      </c>
      <c r="D58" s="239" t="s">
        <v>493</v>
      </c>
      <c r="E58" s="298"/>
      <c r="F58" s="299"/>
      <c r="G58" s="239"/>
    </row>
    <row r="59" spans="2:7" ht="27" customHeight="1" x14ac:dyDescent="0.25">
      <c r="B59" s="183">
        <v>25</v>
      </c>
      <c r="C59" s="349" t="s">
        <v>494</v>
      </c>
      <c r="D59" s="349"/>
      <c r="E59" s="349"/>
      <c r="F59" s="349"/>
      <c r="G59" s="239"/>
    </row>
    <row r="60" spans="2:7" ht="27" customHeight="1" x14ac:dyDescent="0.25">
      <c r="B60" s="183">
        <v>26</v>
      </c>
      <c r="C60" s="324" t="s">
        <v>475</v>
      </c>
      <c r="D60" s="243"/>
      <c r="E60" s="323"/>
      <c r="F60" s="323"/>
    </row>
    <row r="61" spans="2:7" s="250" customFormat="1" ht="27" customHeight="1" x14ac:dyDescent="0.25">
      <c r="B61" s="183">
        <v>27</v>
      </c>
      <c r="C61" s="297" t="s">
        <v>442</v>
      </c>
      <c r="D61" s="324"/>
      <c r="E61" s="324"/>
      <c r="G61" s="257"/>
    </row>
    <row r="62" spans="2:7" s="250" customFormat="1" ht="27" customHeight="1" x14ac:dyDescent="0.25">
      <c r="B62" s="183">
        <v>28</v>
      </c>
      <c r="C62" s="350" t="s">
        <v>477</v>
      </c>
      <c r="D62" s="350"/>
      <c r="E62" s="324"/>
      <c r="F62" s="246">
        <v>0</v>
      </c>
      <c r="G62" s="257"/>
    </row>
    <row r="63" spans="2:7" ht="27" customHeight="1" x14ac:dyDescent="0.25">
      <c r="B63" s="183">
        <v>29</v>
      </c>
      <c r="C63" s="323" t="s">
        <v>449</v>
      </c>
      <c r="D63" s="324"/>
      <c r="E63" s="324"/>
      <c r="F63" s="324"/>
    </row>
    <row r="65" spans="2:16" s="258" customFormat="1" ht="27" customHeight="1" x14ac:dyDescent="0.25">
      <c r="C65" s="259" t="s">
        <v>117</v>
      </c>
    </row>
    <row r="66" spans="2:16" s="258" customFormat="1" ht="27" customHeight="1" x14ac:dyDescent="0.25">
      <c r="C66" s="260" t="s">
        <v>469</v>
      </c>
      <c r="F66" s="319">
        <v>18</v>
      </c>
    </row>
    <row r="67" spans="2:16" s="258" customFormat="1" ht="27" customHeight="1" x14ac:dyDescent="0.25">
      <c r="C67" s="261" t="s">
        <v>412</v>
      </c>
      <c r="F67" s="262">
        <v>28</v>
      </c>
    </row>
    <row r="68" spans="2:16" s="258" customFormat="1" ht="27" customHeight="1" x14ac:dyDescent="0.25">
      <c r="C68" s="261" t="s">
        <v>121</v>
      </c>
      <c r="F68" s="263">
        <v>6</v>
      </c>
    </row>
    <row r="69" spans="2:16" s="258" customFormat="1" ht="27" customHeight="1" x14ac:dyDescent="0.25">
      <c r="C69" s="261" t="s">
        <v>467</v>
      </c>
      <c r="F69" s="264">
        <f>1*F66*10*80%</f>
        <v>144</v>
      </c>
    </row>
    <row r="70" spans="2:16" s="258" customFormat="1" ht="27" customHeight="1" x14ac:dyDescent="0.25">
      <c r="C70" s="265" t="s">
        <v>468</v>
      </c>
      <c r="F70" s="266">
        <f>F67*F68/F69</f>
        <v>1.1666666666666667</v>
      </c>
    </row>
    <row r="71" spans="2:16" s="258" customFormat="1" ht="27" customHeight="1" x14ac:dyDescent="0.25">
      <c r="C71" s="267"/>
      <c r="E71" s="268"/>
    </row>
    <row r="72" spans="2:16" ht="27" customHeight="1" x14ac:dyDescent="0.25">
      <c r="C72" s="269" t="s">
        <v>208</v>
      </c>
      <c r="D72" s="239"/>
      <c r="E72" s="239"/>
      <c r="F72" s="239"/>
      <c r="J72" s="200"/>
      <c r="K72" s="200"/>
      <c r="L72" s="200"/>
      <c r="O72" s="200"/>
      <c r="P72" s="200"/>
    </row>
    <row r="73" spans="2:16" s="233" customFormat="1" ht="27" customHeight="1" x14ac:dyDescent="0.25">
      <c r="B73" s="270"/>
      <c r="C73" s="271" t="s">
        <v>466</v>
      </c>
      <c r="D73" s="272"/>
      <c r="E73" s="272"/>
      <c r="F73" s="273">
        <f>(F55-F62)*0.52</f>
        <v>7.28</v>
      </c>
      <c r="J73" s="232"/>
      <c r="K73" s="232"/>
      <c r="L73" s="232"/>
      <c r="O73" s="274"/>
      <c r="P73" s="232"/>
    </row>
    <row r="74" spans="2:16" s="233" customFormat="1" ht="27" customHeight="1" x14ac:dyDescent="0.25">
      <c r="B74" s="270"/>
      <c r="C74" s="275" t="s">
        <v>216</v>
      </c>
      <c r="D74" s="272"/>
      <c r="E74" s="272"/>
      <c r="F74" s="276">
        <f>F55</f>
        <v>14</v>
      </c>
      <c r="J74" s="232"/>
      <c r="K74" s="232"/>
      <c r="L74" s="232"/>
      <c r="O74" s="274"/>
      <c r="P74" s="232"/>
    </row>
    <row r="75" spans="2:16" s="233" customFormat="1" ht="27" customHeight="1" x14ac:dyDescent="0.25">
      <c r="B75" s="270"/>
      <c r="C75" s="277" t="s">
        <v>212</v>
      </c>
      <c r="D75" s="278"/>
      <c r="E75" s="278"/>
      <c r="F75" s="279"/>
    </row>
    <row r="76" spans="2:16" s="233" customFormat="1" ht="27" customHeight="1" x14ac:dyDescent="0.25">
      <c r="B76" s="270"/>
      <c r="C76" s="277" t="s">
        <v>211</v>
      </c>
      <c r="D76" s="280"/>
      <c r="F76" s="281"/>
    </row>
    <row r="77" spans="2:16" s="233" customFormat="1" ht="27" customHeight="1" x14ac:dyDescent="0.25">
      <c r="B77" s="270"/>
      <c r="C77" s="282" t="s">
        <v>217</v>
      </c>
      <c r="D77" s="278"/>
      <c r="E77" s="278"/>
      <c r="F77" s="283">
        <f>F55</f>
        <v>14</v>
      </c>
    </row>
    <row r="78" spans="2:16" s="233" customFormat="1" ht="27" customHeight="1" x14ac:dyDescent="0.25">
      <c r="B78" s="270"/>
      <c r="C78" s="284" t="s">
        <v>218</v>
      </c>
      <c r="D78" s="278"/>
      <c r="E78" s="278"/>
      <c r="F78" s="285">
        <f>F62</f>
        <v>0</v>
      </c>
    </row>
    <row r="79" spans="2:16" s="233" customFormat="1" ht="27" customHeight="1" x14ac:dyDescent="0.25">
      <c r="B79" s="270"/>
    </row>
    <row r="80" spans="2:16" s="233" customFormat="1" ht="27" customHeight="1" x14ac:dyDescent="0.25">
      <c r="B80" s="270"/>
      <c r="C80" s="318" t="s">
        <v>204</v>
      </c>
      <c r="F80" s="286">
        <f>((F81*F82)/F83)/100</f>
        <v>1.0684210526315789</v>
      </c>
      <c r="J80" s="232"/>
      <c r="K80" s="232"/>
      <c r="L80" s="232"/>
      <c r="O80" s="274"/>
      <c r="P80" s="232"/>
    </row>
    <row r="81" spans="2:16" s="233" customFormat="1" ht="27" customHeight="1" x14ac:dyDescent="0.25">
      <c r="B81" s="270"/>
      <c r="C81" s="287" t="s">
        <v>463</v>
      </c>
      <c r="F81" s="288">
        <f>F56</f>
        <v>29</v>
      </c>
      <c r="J81" s="232"/>
      <c r="K81" s="232"/>
      <c r="L81" s="232"/>
      <c r="O81" s="274"/>
      <c r="P81" s="232"/>
    </row>
    <row r="82" spans="2:16" s="233" customFormat="1" ht="27" customHeight="1" x14ac:dyDescent="0.25">
      <c r="B82" s="270"/>
      <c r="C82" s="287" t="s">
        <v>408</v>
      </c>
      <c r="F82" s="289">
        <f>F55</f>
        <v>14</v>
      </c>
      <c r="J82" s="232"/>
      <c r="K82" s="232"/>
      <c r="L82" s="232"/>
      <c r="O82" s="274"/>
      <c r="P82" s="232"/>
    </row>
    <row r="83" spans="2:16" s="233" customFormat="1" ht="27" customHeight="1" x14ac:dyDescent="0.25">
      <c r="B83" s="270"/>
      <c r="C83" s="290" t="s">
        <v>203</v>
      </c>
      <c r="F83" s="291">
        <f>D5</f>
        <v>3.8</v>
      </c>
      <c r="J83" s="232"/>
      <c r="K83" s="232"/>
      <c r="L83" s="232"/>
      <c r="O83" s="274"/>
      <c r="P83" s="232"/>
    </row>
    <row r="84" spans="2:16" s="233" customFormat="1" ht="27" customHeight="1" x14ac:dyDescent="0.25">
      <c r="B84" s="270"/>
      <c r="J84" s="232"/>
      <c r="K84" s="232"/>
      <c r="L84" s="232"/>
      <c r="O84" s="274"/>
      <c r="P84" s="232"/>
    </row>
    <row r="85" spans="2:16" s="233" customFormat="1" ht="27" customHeight="1" x14ac:dyDescent="0.25">
      <c r="B85" s="270"/>
      <c r="C85" s="292" t="s">
        <v>213</v>
      </c>
      <c r="J85" s="232"/>
      <c r="K85" s="232"/>
      <c r="L85" s="232"/>
      <c r="O85" s="274"/>
      <c r="P85" s="232"/>
    </row>
    <row r="86" spans="2:16" s="233" customFormat="1" ht="27" customHeight="1" x14ac:dyDescent="0.25">
      <c r="B86" s="270"/>
      <c r="J86" s="232"/>
      <c r="K86" s="232"/>
      <c r="L86" s="232"/>
      <c r="O86" s="274"/>
      <c r="P86" s="232"/>
    </row>
    <row r="87" spans="2:16" ht="27" customHeight="1" x14ac:dyDescent="0.25">
      <c r="C87" s="250"/>
    </row>
    <row r="88" spans="2:16" ht="27" customHeight="1" x14ac:dyDescent="0.25">
      <c r="C88" s="250"/>
    </row>
    <row r="89" spans="2:16" ht="27" customHeight="1" x14ac:dyDescent="0.25">
      <c r="C89" s="250"/>
      <c r="E89" s="345" t="s">
        <v>387</v>
      </c>
      <c r="F89" s="346"/>
    </row>
    <row r="90" spans="2:16" ht="27" customHeight="1" x14ac:dyDescent="0.25">
      <c r="E90" s="293" t="s">
        <v>219</v>
      </c>
      <c r="F90" s="293" t="s">
        <v>220</v>
      </c>
    </row>
    <row r="91" spans="2:16" ht="27" customHeight="1" x14ac:dyDescent="0.25">
      <c r="E91" s="294">
        <v>0.5</v>
      </c>
      <c r="F91" s="295" t="s">
        <v>221</v>
      </c>
    </row>
    <row r="92" spans="2:16" ht="27" customHeight="1" x14ac:dyDescent="0.25">
      <c r="E92" s="294">
        <v>1</v>
      </c>
      <c r="F92" s="295" t="s">
        <v>222</v>
      </c>
    </row>
    <row r="93" spans="2:16" ht="27" customHeight="1" x14ac:dyDescent="0.25">
      <c r="E93" s="294">
        <v>1.5</v>
      </c>
      <c r="F93" s="295" t="s">
        <v>223</v>
      </c>
    </row>
    <row r="94" spans="2:16" ht="27" customHeight="1" x14ac:dyDescent="0.25">
      <c r="E94" s="294">
        <v>2</v>
      </c>
      <c r="F94" s="295" t="s">
        <v>224</v>
      </c>
    </row>
    <row r="95" spans="2:16" ht="27" customHeight="1" x14ac:dyDescent="0.25">
      <c r="E95" s="294">
        <v>2.5</v>
      </c>
      <c r="F95" s="295" t="s">
        <v>225</v>
      </c>
    </row>
    <row r="96" spans="2:16" ht="27" customHeight="1" x14ac:dyDescent="0.25">
      <c r="E96" s="294">
        <v>3</v>
      </c>
      <c r="F96" s="295" t="s">
        <v>226</v>
      </c>
    </row>
    <row r="97" spans="5:6" ht="27" customHeight="1" x14ac:dyDescent="0.25">
      <c r="E97" s="294">
        <v>3.5</v>
      </c>
      <c r="F97" s="295" t="s">
        <v>227</v>
      </c>
    </row>
    <row r="98" spans="5:6" ht="27" customHeight="1" x14ac:dyDescent="0.25">
      <c r="E98" s="294">
        <v>4</v>
      </c>
      <c r="F98" s="295" t="s">
        <v>228</v>
      </c>
    </row>
    <row r="99" spans="5:6" ht="27" customHeight="1" x14ac:dyDescent="0.25">
      <c r="E99" s="294">
        <v>4.5</v>
      </c>
      <c r="F99" s="295" t="s">
        <v>229</v>
      </c>
    </row>
    <row r="100" spans="5:6" ht="27" customHeight="1" x14ac:dyDescent="0.25">
      <c r="E100" s="294">
        <v>5</v>
      </c>
      <c r="F100" s="295" t="s">
        <v>230</v>
      </c>
    </row>
    <row r="101" spans="5:6" ht="27" customHeight="1" x14ac:dyDescent="0.25">
      <c r="E101" s="294">
        <v>5.5</v>
      </c>
      <c r="F101" s="295" t="s">
        <v>231</v>
      </c>
    </row>
    <row r="102" spans="5:6" ht="27" customHeight="1" x14ac:dyDescent="0.25">
      <c r="E102" s="294">
        <v>6</v>
      </c>
      <c r="F102" s="295" t="s">
        <v>232</v>
      </c>
    </row>
    <row r="103" spans="5:6" ht="27" customHeight="1" x14ac:dyDescent="0.25">
      <c r="E103" s="294">
        <v>6.5</v>
      </c>
      <c r="F103" s="295" t="s">
        <v>233</v>
      </c>
    </row>
    <row r="104" spans="5:6" ht="27" customHeight="1" x14ac:dyDescent="0.25">
      <c r="E104" s="294">
        <v>7</v>
      </c>
      <c r="F104" s="295" t="s">
        <v>234</v>
      </c>
    </row>
    <row r="105" spans="5:6" ht="27" customHeight="1" x14ac:dyDescent="0.25">
      <c r="E105" s="294">
        <v>7.5</v>
      </c>
      <c r="F105" s="295" t="s">
        <v>235</v>
      </c>
    </row>
    <row r="106" spans="5:6" ht="27" customHeight="1" x14ac:dyDescent="0.25">
      <c r="E106" s="294">
        <v>8</v>
      </c>
      <c r="F106" s="295" t="s">
        <v>236</v>
      </c>
    </row>
    <row r="107" spans="5:6" ht="27" customHeight="1" x14ac:dyDescent="0.25">
      <c r="E107" s="294">
        <v>8.5</v>
      </c>
      <c r="F107" s="295" t="s">
        <v>237</v>
      </c>
    </row>
    <row r="108" spans="5:6" ht="27" customHeight="1" x14ac:dyDescent="0.25">
      <c r="E108" s="294">
        <v>9</v>
      </c>
      <c r="F108" s="295" t="s">
        <v>238</v>
      </c>
    </row>
    <row r="109" spans="5:6" ht="27" customHeight="1" x14ac:dyDescent="0.25">
      <c r="E109" s="294">
        <v>9.5</v>
      </c>
      <c r="F109" s="295" t="s">
        <v>239</v>
      </c>
    </row>
    <row r="110" spans="5:6" ht="27" customHeight="1" x14ac:dyDescent="0.25">
      <c r="E110" s="294">
        <v>10</v>
      </c>
      <c r="F110" s="295" t="s">
        <v>240</v>
      </c>
    </row>
    <row r="111" spans="5:6" ht="27" customHeight="1" x14ac:dyDescent="0.25">
      <c r="E111" s="294">
        <v>10.5</v>
      </c>
      <c r="F111" s="295" t="s">
        <v>241</v>
      </c>
    </row>
    <row r="112" spans="5:6" ht="27" customHeight="1" x14ac:dyDescent="0.25">
      <c r="E112" s="294">
        <v>11</v>
      </c>
      <c r="F112" s="295" t="s">
        <v>242</v>
      </c>
    </row>
    <row r="113" spans="5:6" ht="27" customHeight="1" x14ac:dyDescent="0.25">
      <c r="E113" s="294">
        <v>11.5</v>
      </c>
      <c r="F113" s="295" t="s">
        <v>243</v>
      </c>
    </row>
    <row r="114" spans="5:6" ht="27" customHeight="1" x14ac:dyDescent="0.25">
      <c r="E114" s="294">
        <v>12</v>
      </c>
      <c r="F114" s="295" t="s">
        <v>244</v>
      </c>
    </row>
    <row r="115" spans="5:6" ht="27" customHeight="1" x14ac:dyDescent="0.25">
      <c r="E115" s="294">
        <v>12.5</v>
      </c>
      <c r="F115" s="295" t="s">
        <v>245</v>
      </c>
    </row>
    <row r="116" spans="5:6" ht="27" customHeight="1" x14ac:dyDescent="0.25">
      <c r="E116" s="294">
        <v>13</v>
      </c>
      <c r="F116" s="295" t="s">
        <v>246</v>
      </c>
    </row>
    <row r="117" spans="5:6" ht="27" customHeight="1" x14ac:dyDescent="0.25">
      <c r="E117" s="294">
        <v>13.5</v>
      </c>
      <c r="F117" s="295" t="s">
        <v>247</v>
      </c>
    </row>
    <row r="118" spans="5:6" ht="27" customHeight="1" x14ac:dyDescent="0.25">
      <c r="E118" s="294">
        <v>14</v>
      </c>
      <c r="F118" s="295" t="s">
        <v>248</v>
      </c>
    </row>
    <row r="119" spans="5:6" ht="27" customHeight="1" x14ac:dyDescent="0.25">
      <c r="E119" s="294">
        <v>14.5</v>
      </c>
      <c r="F119" s="295" t="s">
        <v>249</v>
      </c>
    </row>
    <row r="120" spans="5:6" ht="27" customHeight="1" x14ac:dyDescent="0.25">
      <c r="E120" s="294">
        <v>15</v>
      </c>
      <c r="F120" s="295" t="s">
        <v>250</v>
      </c>
    </row>
    <row r="121" spans="5:6" ht="27" customHeight="1" x14ac:dyDescent="0.25">
      <c r="E121" s="294">
        <v>15.5</v>
      </c>
      <c r="F121" s="295" t="s">
        <v>251</v>
      </c>
    </row>
    <row r="122" spans="5:6" ht="27" customHeight="1" x14ac:dyDescent="0.25">
      <c r="E122" s="294">
        <v>16</v>
      </c>
      <c r="F122" s="295" t="s">
        <v>252</v>
      </c>
    </row>
    <row r="123" spans="5:6" ht="27" customHeight="1" x14ac:dyDescent="0.25">
      <c r="E123" s="294">
        <v>16.5</v>
      </c>
      <c r="F123" s="295" t="s">
        <v>253</v>
      </c>
    </row>
    <row r="124" spans="5:6" ht="27" customHeight="1" x14ac:dyDescent="0.25">
      <c r="E124" s="294">
        <v>17</v>
      </c>
      <c r="F124" s="295" t="s">
        <v>254</v>
      </c>
    </row>
    <row r="125" spans="5:6" ht="27" customHeight="1" x14ac:dyDescent="0.25">
      <c r="E125" s="294">
        <v>17.5</v>
      </c>
      <c r="F125" s="295" t="s">
        <v>255</v>
      </c>
    </row>
    <row r="126" spans="5:6" ht="27" customHeight="1" x14ac:dyDescent="0.25">
      <c r="E126" s="294">
        <v>18</v>
      </c>
      <c r="F126" s="295" t="s">
        <v>256</v>
      </c>
    </row>
    <row r="127" spans="5:6" ht="27" customHeight="1" x14ac:dyDescent="0.25">
      <c r="E127" s="294">
        <v>18.5</v>
      </c>
      <c r="F127" s="295" t="s">
        <v>257</v>
      </c>
    </row>
    <row r="128" spans="5:6" ht="27" customHeight="1" x14ac:dyDescent="0.25">
      <c r="E128" s="294">
        <v>19</v>
      </c>
      <c r="F128" s="295" t="s">
        <v>258</v>
      </c>
    </row>
    <row r="129" spans="5:6" ht="27" customHeight="1" x14ac:dyDescent="0.25">
      <c r="E129" s="294">
        <v>19.5</v>
      </c>
      <c r="F129" s="295" t="s">
        <v>259</v>
      </c>
    </row>
    <row r="130" spans="5:6" ht="27" customHeight="1" x14ac:dyDescent="0.25">
      <c r="E130" s="294">
        <v>20</v>
      </c>
      <c r="F130" s="295" t="s">
        <v>260</v>
      </c>
    </row>
    <row r="131" spans="5:6" ht="27" customHeight="1" x14ac:dyDescent="0.25">
      <c r="E131" s="294">
        <v>20.5</v>
      </c>
      <c r="F131" s="295" t="s">
        <v>261</v>
      </c>
    </row>
    <row r="132" spans="5:6" ht="27" customHeight="1" x14ac:dyDescent="0.25">
      <c r="E132" s="294">
        <v>21</v>
      </c>
      <c r="F132" s="295" t="s">
        <v>262</v>
      </c>
    </row>
    <row r="133" spans="5:6" ht="27" customHeight="1" x14ac:dyDescent="0.25">
      <c r="E133" s="294">
        <v>21.5</v>
      </c>
      <c r="F133" s="295" t="s">
        <v>263</v>
      </c>
    </row>
    <row r="134" spans="5:6" ht="27" customHeight="1" x14ac:dyDescent="0.25">
      <c r="E134" s="294">
        <v>22</v>
      </c>
      <c r="F134" s="295" t="s">
        <v>264</v>
      </c>
    </row>
    <row r="135" spans="5:6" ht="27" customHeight="1" x14ac:dyDescent="0.25">
      <c r="E135" s="294">
        <v>22.5</v>
      </c>
      <c r="F135" s="295" t="s">
        <v>265</v>
      </c>
    </row>
    <row r="136" spans="5:6" ht="27" customHeight="1" x14ac:dyDescent="0.25">
      <c r="E136" s="294">
        <v>23</v>
      </c>
      <c r="F136" s="295" t="s">
        <v>266</v>
      </c>
    </row>
    <row r="137" spans="5:6" ht="27" customHeight="1" x14ac:dyDescent="0.25">
      <c r="E137" s="294">
        <v>23.5</v>
      </c>
      <c r="F137" s="295" t="s">
        <v>267</v>
      </c>
    </row>
    <row r="138" spans="5:6" ht="27" customHeight="1" x14ac:dyDescent="0.25">
      <c r="E138" s="294">
        <v>24</v>
      </c>
      <c r="F138" s="295" t="s">
        <v>268</v>
      </c>
    </row>
    <row r="139" spans="5:6" ht="27" customHeight="1" x14ac:dyDescent="0.25">
      <c r="E139" s="294">
        <v>24.5</v>
      </c>
      <c r="F139" s="295" t="s">
        <v>269</v>
      </c>
    </row>
    <row r="140" spans="5:6" ht="27" customHeight="1" x14ac:dyDescent="0.25">
      <c r="E140" s="294">
        <v>25</v>
      </c>
      <c r="F140" s="295" t="s">
        <v>270</v>
      </c>
    </row>
    <row r="141" spans="5:6" ht="27" customHeight="1" x14ac:dyDescent="0.25">
      <c r="E141" s="294">
        <v>25.5</v>
      </c>
      <c r="F141" s="295" t="s">
        <v>271</v>
      </c>
    </row>
    <row r="142" spans="5:6" ht="27" customHeight="1" x14ac:dyDescent="0.25">
      <c r="E142" s="294">
        <v>26</v>
      </c>
      <c r="F142" s="295" t="s">
        <v>272</v>
      </c>
    </row>
    <row r="143" spans="5:6" ht="27" customHeight="1" x14ac:dyDescent="0.25">
      <c r="E143" s="294">
        <v>26.5</v>
      </c>
      <c r="F143" s="295" t="s">
        <v>273</v>
      </c>
    </row>
    <row r="144" spans="5:6" ht="27" customHeight="1" x14ac:dyDescent="0.25">
      <c r="E144" s="294">
        <v>27</v>
      </c>
      <c r="F144" s="295" t="s">
        <v>274</v>
      </c>
    </row>
    <row r="145" spans="5:6" ht="27" customHeight="1" x14ac:dyDescent="0.25">
      <c r="E145" s="294">
        <v>27.5</v>
      </c>
      <c r="F145" s="295" t="s">
        <v>275</v>
      </c>
    </row>
    <row r="146" spans="5:6" ht="27" customHeight="1" x14ac:dyDescent="0.25">
      <c r="E146" s="294">
        <v>28</v>
      </c>
      <c r="F146" s="295" t="s">
        <v>276</v>
      </c>
    </row>
    <row r="147" spans="5:6" ht="27" customHeight="1" x14ac:dyDescent="0.25">
      <c r="E147" s="294">
        <v>28.5</v>
      </c>
      <c r="F147" s="295" t="s">
        <v>277</v>
      </c>
    </row>
    <row r="148" spans="5:6" ht="27" customHeight="1" x14ac:dyDescent="0.25">
      <c r="E148" s="294">
        <v>29</v>
      </c>
      <c r="F148" s="295" t="s">
        <v>278</v>
      </c>
    </row>
    <row r="149" spans="5:6" ht="27" customHeight="1" x14ac:dyDescent="0.25">
      <c r="E149" s="294">
        <v>29.5</v>
      </c>
      <c r="F149" s="295" t="s">
        <v>279</v>
      </c>
    </row>
    <row r="150" spans="5:6" ht="27" customHeight="1" x14ac:dyDescent="0.25">
      <c r="E150" s="294">
        <v>30</v>
      </c>
      <c r="F150" s="295" t="s">
        <v>280</v>
      </c>
    </row>
    <row r="151" spans="5:6" ht="27" customHeight="1" x14ac:dyDescent="0.25">
      <c r="E151" s="294">
        <v>30.5</v>
      </c>
      <c r="F151" s="295" t="s">
        <v>281</v>
      </c>
    </row>
    <row r="152" spans="5:6" ht="27" customHeight="1" x14ac:dyDescent="0.25">
      <c r="E152" s="294">
        <v>31</v>
      </c>
      <c r="F152" s="295" t="s">
        <v>282</v>
      </c>
    </row>
    <row r="153" spans="5:6" ht="27" customHeight="1" x14ac:dyDescent="0.25">
      <c r="E153" s="294">
        <v>31.5</v>
      </c>
      <c r="F153" s="295" t="s">
        <v>283</v>
      </c>
    </row>
    <row r="154" spans="5:6" ht="27" customHeight="1" x14ac:dyDescent="0.25">
      <c r="E154" s="294">
        <v>32</v>
      </c>
      <c r="F154" s="295" t="s">
        <v>284</v>
      </c>
    </row>
    <row r="155" spans="5:6" ht="27" customHeight="1" x14ac:dyDescent="0.25">
      <c r="E155" s="294">
        <v>32.5</v>
      </c>
      <c r="F155" s="295" t="s">
        <v>285</v>
      </c>
    </row>
    <row r="156" spans="5:6" ht="27" customHeight="1" x14ac:dyDescent="0.25">
      <c r="E156" s="294">
        <v>33</v>
      </c>
      <c r="F156" s="295" t="s">
        <v>286</v>
      </c>
    </row>
    <row r="157" spans="5:6" ht="27" customHeight="1" x14ac:dyDescent="0.25">
      <c r="E157" s="294">
        <v>33.5</v>
      </c>
      <c r="F157" s="295" t="s">
        <v>287</v>
      </c>
    </row>
    <row r="158" spans="5:6" ht="27" customHeight="1" x14ac:dyDescent="0.25">
      <c r="E158" s="294">
        <v>34</v>
      </c>
      <c r="F158" s="295" t="s">
        <v>288</v>
      </c>
    </row>
    <row r="159" spans="5:6" ht="27" customHeight="1" x14ac:dyDescent="0.25">
      <c r="E159" s="294">
        <v>34.5</v>
      </c>
      <c r="F159" s="295" t="s">
        <v>289</v>
      </c>
    </row>
    <row r="160" spans="5:6" ht="27" customHeight="1" x14ac:dyDescent="0.25">
      <c r="E160" s="294">
        <v>35</v>
      </c>
      <c r="F160" s="295" t="s">
        <v>290</v>
      </c>
    </row>
    <row r="161" spans="5:6" ht="27" customHeight="1" x14ac:dyDescent="0.25">
      <c r="E161" s="294">
        <v>35.5</v>
      </c>
      <c r="F161" s="295" t="s">
        <v>291</v>
      </c>
    </row>
    <row r="162" spans="5:6" ht="27" customHeight="1" x14ac:dyDescent="0.25">
      <c r="E162" s="294">
        <v>36</v>
      </c>
      <c r="F162" s="295" t="s">
        <v>292</v>
      </c>
    </row>
    <row r="163" spans="5:6" ht="27" customHeight="1" x14ac:dyDescent="0.25">
      <c r="E163" s="294">
        <v>36.5</v>
      </c>
      <c r="F163" s="295" t="s">
        <v>293</v>
      </c>
    </row>
    <row r="164" spans="5:6" ht="27" customHeight="1" x14ac:dyDescent="0.25">
      <c r="E164" s="294">
        <v>37</v>
      </c>
      <c r="F164" s="295" t="s">
        <v>294</v>
      </c>
    </row>
    <row r="165" spans="5:6" ht="27" customHeight="1" x14ac:dyDescent="0.25">
      <c r="E165" s="294">
        <v>37.5</v>
      </c>
      <c r="F165" s="295" t="s">
        <v>295</v>
      </c>
    </row>
    <row r="166" spans="5:6" ht="27" customHeight="1" x14ac:dyDescent="0.25">
      <c r="E166" s="294">
        <v>38</v>
      </c>
      <c r="F166" s="295" t="s">
        <v>296</v>
      </c>
    </row>
    <row r="167" spans="5:6" ht="27" customHeight="1" x14ac:dyDescent="0.25">
      <c r="E167" s="294">
        <v>38.5</v>
      </c>
      <c r="F167" s="295" t="s">
        <v>297</v>
      </c>
    </row>
    <row r="168" spans="5:6" ht="27" customHeight="1" x14ac:dyDescent="0.25">
      <c r="E168" s="294">
        <v>39</v>
      </c>
      <c r="F168" s="295" t="s">
        <v>298</v>
      </c>
    </row>
    <row r="169" spans="5:6" ht="27" customHeight="1" x14ac:dyDescent="0.25">
      <c r="E169" s="294">
        <v>39.5</v>
      </c>
      <c r="F169" s="295" t="s">
        <v>299</v>
      </c>
    </row>
    <row r="170" spans="5:6" ht="27" customHeight="1" x14ac:dyDescent="0.25">
      <c r="E170" s="294">
        <v>40</v>
      </c>
      <c r="F170" s="295" t="s">
        <v>300</v>
      </c>
    </row>
  </sheetData>
  <mergeCells count="5">
    <mergeCell ref="E33:F33"/>
    <mergeCell ref="B34:C34"/>
    <mergeCell ref="C59:F59"/>
    <mergeCell ref="C62:D62"/>
    <mergeCell ref="E89:F89"/>
  </mergeCells>
  <conditionalFormatting sqref="F49 F51:F54">
    <cfRule type="expression" dxfId="0" priority="1">
      <formula>$F$48=0</formula>
    </cfRule>
  </conditionalFormatting>
  <hyperlinks>
    <hyperlink ref="C76" r:id="rId1"/>
    <hyperlink ref="C75" r:id="rId2"/>
    <hyperlink ref="C22" r:id="rId3" display="Safale S04 "/>
    <hyperlink ref="C17" r:id="rId4" display="Магнум - немски горчив хмел 80"/>
    <hyperlink ref="C19" r:id="rId5" display="Жатец       10      (ароматен; чешки; алфа 3,4%)"/>
    <hyperlink ref="C18" r:id="rId6" display="Жатец       10      (ароматен; чешки; алфа 3,4%)"/>
    <hyperlink ref="C24" r:id="rId7" display="Капачки"/>
    <hyperlink ref="C25" r:id="rId8"/>
    <hyperlink ref="C26" r:id="rId9"/>
    <hyperlink ref="C37" r:id="rId10" display="Протеаза на 50-55° - размесване на 75° (малц 18°)"/>
    <hyperlink ref="C2" r:id="rId11"/>
    <hyperlink ref="I24" r:id="rId12"/>
  </hyperlinks>
  <pageMargins left="0.23622047244094491" right="0.23622047244094491" top="0.23622047244094491" bottom="0.74803149606299213" header="0.31496062992125984" footer="0.31496062992125984"/>
  <pageSetup paperSize="9" orientation="portrait" r:id="rId13"/>
  <legacyDrawing r:id="rId14"/>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2</vt:i4>
      </vt:variant>
    </vt:vector>
  </HeadingPairs>
  <TitlesOfParts>
    <vt:vector size="8" baseType="lpstr">
      <vt:lpstr>Начало</vt:lpstr>
      <vt:lpstr>Теория</vt:lpstr>
      <vt:lpstr>Малц</vt:lpstr>
      <vt:lpstr>Yassno Pivo</vt:lpstr>
      <vt:lpstr>Вайцен</vt:lpstr>
      <vt:lpstr>в8 Yassno Pivo</vt:lpstr>
      <vt:lpstr>'в8 Yassno Pivo'!Print_Area</vt:lpstr>
      <vt:lpstr>Вайцен!Print_Area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2016-01-10T08:55:39Z</dcterms:modified>
</cp:coreProperties>
</file>